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ec1a2a21c01397/Área de Trabalho/Cotação Orçamento Sicoob/"/>
    </mc:Choice>
  </mc:AlternateContent>
  <xr:revisionPtr revIDLastSave="9" documentId="13_ncr:1_{BD5A7928-4C8A-43D3-8634-2539F123358F}" xr6:coauthVersionLast="47" xr6:coauthVersionMax="47" xr10:uidLastSave="{0A8C6308-8991-4CEF-9CBF-2D7188060523}"/>
  <bookViews>
    <workbookView xWindow="-120" yWindow="-120" windowWidth="20730" windowHeight="11040" xr2:uid="{DBDFA155-49EB-4E9E-B5F3-74D68EBC6231}"/>
  </bookViews>
  <sheets>
    <sheet name="RESUMO 08-2024" sheetId="47" r:id="rId1"/>
    <sheet name="Manga" sheetId="58" r:id="rId2"/>
    <sheet name="Uva" sheetId="56" r:id="rId3"/>
    <sheet name="Laranja" sheetId="55" r:id="rId4"/>
    <sheet name="Café-Baixa" sheetId="1" r:id="rId5"/>
    <sheet name="Café-Média" sheetId="2" r:id="rId6"/>
    <sheet name="Café-Alta" sheetId="3" r:id="rId7"/>
    <sheet name="Abacate" sheetId="21" r:id="rId8"/>
    <sheet name="Abacate Irrigado " sheetId="22" r:id="rId9"/>
    <sheet name="Alho" sheetId="4" r:id="rId10"/>
    <sheet name="Cenoura Inverno" sheetId="5" r:id="rId11"/>
    <sheet name="Cenoura Verão" sheetId="6" r:id="rId12"/>
    <sheet name="Milho-Baixa" sheetId="7" r:id="rId13"/>
    <sheet name="Milho-Média" sheetId="23" r:id="rId14"/>
    <sheet name="Milho-Alta" sheetId="8" r:id="rId15"/>
    <sheet name="Milho Silagem" sheetId="50" r:id="rId16"/>
    <sheet name="Trigo" sheetId="12" r:id="rId17"/>
    <sheet name="Soja" sheetId="9" r:id="rId18"/>
    <sheet name="Cebola" sheetId="10" r:id="rId19"/>
    <sheet name="Feijão" sheetId="11" r:id="rId20"/>
    <sheet name="Beterraba" sheetId="13" r:id="rId21"/>
    <sheet name="Repolho" sheetId="14" r:id="rId22"/>
    <sheet name="Sorgo " sheetId="24" r:id="rId23"/>
    <sheet name="Sorgo Forrageiro" sheetId="48" r:id="rId24"/>
    <sheet name="Batata" sheetId="15" r:id="rId25"/>
    <sheet name="Cana de Açúcar" sheetId="52" r:id="rId26"/>
    <sheet name="Banana" sheetId="54" r:id="rId27"/>
    <sheet name="Abóbora Cabutiá" sheetId="53" r:id="rId28"/>
    <sheet name="Equinos" sheetId="25" r:id="rId29"/>
    <sheet name="Cria Extensivo" sheetId="38" r:id="rId30"/>
    <sheet name="Cria Semi Intensivo" sheetId="39" r:id="rId31"/>
    <sheet name="Recria Extensivo" sheetId="41" r:id="rId32"/>
    <sheet name="Recria Semi Intensivo" sheetId="42" r:id="rId33"/>
    <sheet name="Recria Intensivo" sheetId="43" r:id="rId34"/>
    <sheet name="Engorda Intensivo" sheetId="44" r:id="rId35"/>
    <sheet name="Engorda Semi Intensivo" sheetId="45" r:id="rId36"/>
    <sheet name="Engorda Extensivo" sheetId="46" r:id="rId37"/>
    <sheet name="Leite Extensivo" sheetId="60" r:id="rId38"/>
    <sheet name="Leite - Semi-intensivo " sheetId="36" r:id="rId39"/>
    <sheet name="Leite - Intensivo" sheetId="37" r:id="rId40"/>
  </sheets>
  <externalReferences>
    <externalReference r:id="rId41"/>
    <externalReference r:id="rId42"/>
  </externalReferences>
  <definedNames>
    <definedName name="_xlnm._FilterDatabase" localSheetId="0" hidden="1">'RESUMO 08-2024'!$B$3:$E$30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7" l="1"/>
  <c r="E33" i="50"/>
  <c r="E34" i="50" s="1"/>
  <c r="B41" i="50" s="1"/>
  <c r="E32" i="50"/>
  <c r="E29" i="50"/>
  <c r="E28" i="50"/>
  <c r="E30" i="50" s="1"/>
  <c r="B40" i="50" s="1"/>
  <c r="E27" i="50"/>
  <c r="D24" i="50"/>
  <c r="E24" i="50" s="1"/>
  <c r="D23" i="50"/>
  <c r="E23" i="50" s="1"/>
  <c r="D22" i="50"/>
  <c r="E22" i="50" s="1"/>
  <c r="D21" i="50"/>
  <c r="E21" i="50" s="1"/>
  <c r="D20" i="50"/>
  <c r="E20" i="50" s="1"/>
  <c r="D19" i="50"/>
  <c r="E19" i="50" s="1"/>
  <c r="D18" i="50"/>
  <c r="E18" i="50" s="1"/>
  <c r="D17" i="50"/>
  <c r="E17" i="50" s="1"/>
  <c r="D16" i="50"/>
  <c r="E16" i="50" s="1"/>
  <c r="D13" i="50"/>
  <c r="E13" i="50" s="1"/>
  <c r="E12" i="50"/>
  <c r="E11" i="50"/>
  <c r="E25" i="50" l="1"/>
  <c r="B39" i="50" s="1"/>
  <c r="E14" i="50"/>
  <c r="B38" i="50" l="1"/>
  <c r="B42" i="50" s="1"/>
  <c r="E35" i="50"/>
  <c r="E25" i="47" l="1"/>
  <c r="E24" i="47"/>
  <c r="A34" i="37"/>
  <c r="A33" i="37"/>
  <c r="A32" i="37"/>
  <c r="E27" i="37"/>
  <c r="B34" i="37" s="1"/>
  <c r="E26" i="37"/>
  <c r="E23" i="37"/>
  <c r="E24" i="37" s="1"/>
  <c r="B33" i="37" s="1"/>
  <c r="E22" i="37"/>
  <c r="E19" i="37"/>
  <c r="E18" i="37"/>
  <c r="E17" i="37"/>
  <c r="E16" i="37"/>
  <c r="E15" i="37"/>
  <c r="E14" i="37"/>
  <c r="E13" i="37"/>
  <c r="E12" i="37"/>
  <c r="E20" i="37" s="1"/>
  <c r="A33" i="36"/>
  <c r="A32" i="36"/>
  <c r="A31" i="36"/>
  <c r="E25" i="36"/>
  <c r="E26" i="36" s="1"/>
  <c r="E22" i="36"/>
  <c r="E23" i="36" s="1"/>
  <c r="B32" i="36" s="1"/>
  <c r="E19" i="36"/>
  <c r="E18" i="36"/>
  <c r="E17" i="36"/>
  <c r="E16" i="36"/>
  <c r="E15" i="36"/>
  <c r="E14" i="36"/>
  <c r="E13" i="36"/>
  <c r="E12" i="36"/>
  <c r="E20" i="36" s="1"/>
  <c r="B31" i="36" s="1"/>
  <c r="A33" i="60"/>
  <c r="A32" i="60"/>
  <c r="A31" i="60"/>
  <c r="E25" i="60"/>
  <c r="E26" i="60" s="1"/>
  <c r="E22" i="60"/>
  <c r="E23" i="60" s="1"/>
  <c r="B32" i="60" s="1"/>
  <c r="E19" i="60"/>
  <c r="E18" i="60"/>
  <c r="E17" i="60"/>
  <c r="E16" i="60"/>
  <c r="E15" i="60"/>
  <c r="E14" i="60"/>
  <c r="E13" i="60"/>
  <c r="E12" i="60"/>
  <c r="E20" i="60" s="1"/>
  <c r="B31" i="60" s="1"/>
  <c r="A26" i="46"/>
  <c r="A25" i="46"/>
  <c r="E19" i="46"/>
  <c r="E18" i="46"/>
  <c r="E20" i="46" s="1"/>
  <c r="B26" i="46" s="1"/>
  <c r="E15" i="46"/>
  <c r="E14" i="46"/>
  <c r="E13" i="46"/>
  <c r="E12" i="46"/>
  <c r="E16" i="46" s="1"/>
  <c r="E11" i="46"/>
  <c r="A26" i="45"/>
  <c r="A25" i="45"/>
  <c r="E19" i="45"/>
  <c r="E20" i="45" s="1"/>
  <c r="B26" i="45" s="1"/>
  <c r="E18" i="45"/>
  <c r="E15" i="45"/>
  <c r="E14" i="45"/>
  <c r="E13" i="45"/>
  <c r="E12" i="45"/>
  <c r="E11" i="45"/>
  <c r="E16" i="45" s="1"/>
  <c r="A26" i="44"/>
  <c r="A25" i="44"/>
  <c r="E20" i="44"/>
  <c r="B26" i="44" s="1"/>
  <c r="E19" i="44"/>
  <c r="E18" i="44"/>
  <c r="E15" i="44"/>
  <c r="E14" i="44"/>
  <c r="E13" i="44"/>
  <c r="E12" i="44"/>
  <c r="E11" i="44"/>
  <c r="E16" i="44" s="1"/>
  <c r="A27" i="41"/>
  <c r="A26" i="41"/>
  <c r="E20" i="41"/>
  <c r="E21" i="41" s="1"/>
  <c r="B27" i="41" s="1"/>
  <c r="E19" i="41"/>
  <c r="E16" i="41"/>
  <c r="E15" i="41"/>
  <c r="E14" i="41"/>
  <c r="E13" i="41"/>
  <c r="E12" i="41"/>
  <c r="E17" i="41" s="1"/>
  <c r="A27" i="42"/>
  <c r="A26" i="42"/>
  <c r="E20" i="42"/>
  <c r="E21" i="42" s="1"/>
  <c r="B27" i="42" s="1"/>
  <c r="E19" i="42"/>
  <c r="E16" i="42"/>
  <c r="E15" i="42"/>
  <c r="E14" i="42"/>
  <c r="E13" i="42"/>
  <c r="E12" i="42"/>
  <c r="E17" i="42" s="1"/>
  <c r="A27" i="43"/>
  <c r="A26" i="43"/>
  <c r="E20" i="43"/>
  <c r="E21" i="43" s="1"/>
  <c r="B27" i="43" s="1"/>
  <c r="E19" i="43"/>
  <c r="E16" i="43"/>
  <c r="E15" i="43"/>
  <c r="E14" i="43"/>
  <c r="E13" i="43"/>
  <c r="E12" i="43"/>
  <c r="E17" i="43" s="1"/>
  <c r="A27" i="38"/>
  <c r="A26" i="38"/>
  <c r="E20" i="38"/>
  <c r="E21" i="38" s="1"/>
  <c r="B27" i="38" s="1"/>
  <c r="E19" i="38"/>
  <c r="E16" i="38"/>
  <c r="E15" i="38"/>
  <c r="E14" i="38"/>
  <c r="E13" i="38"/>
  <c r="E12" i="38"/>
  <c r="E17" i="38" s="1"/>
  <c r="A27" i="39"/>
  <c r="A26" i="39"/>
  <c r="E20" i="39"/>
  <c r="E21" i="39" s="1"/>
  <c r="B27" i="39" s="1"/>
  <c r="E19" i="39"/>
  <c r="E16" i="39"/>
  <c r="E15" i="39"/>
  <c r="E14" i="39"/>
  <c r="E13" i="39"/>
  <c r="E12" i="39"/>
  <c r="E17" i="39" s="1"/>
  <c r="A54" i="9"/>
  <c r="A53" i="9"/>
  <c r="A52" i="9"/>
  <c r="A51" i="9"/>
  <c r="E45" i="9"/>
  <c r="E46" i="9" s="1"/>
  <c r="B54" i="9" s="1"/>
  <c r="E44" i="9"/>
  <c r="E41" i="9"/>
  <c r="E40" i="9"/>
  <c r="E39" i="9"/>
  <c r="E38" i="9"/>
  <c r="E37" i="9"/>
  <c r="E36" i="9"/>
  <c r="D33" i="9"/>
  <c r="E33" i="9" s="1"/>
  <c r="D32" i="9"/>
  <c r="E32" i="9" s="1"/>
  <c r="D31" i="9"/>
  <c r="E31" i="9" s="1"/>
  <c r="D30" i="9"/>
  <c r="E30" i="9" s="1"/>
  <c r="A30" i="9"/>
  <c r="D29" i="9"/>
  <c r="E29" i="9" s="1"/>
  <c r="D28" i="9"/>
  <c r="E28" i="9" s="1"/>
  <c r="D27" i="9"/>
  <c r="E27" i="9" s="1"/>
  <c r="D26" i="9"/>
  <c r="E26" i="9" s="1"/>
  <c r="D25" i="9"/>
  <c r="E25" i="9" s="1"/>
  <c r="D24" i="9"/>
  <c r="E24" i="9" s="1"/>
  <c r="D23" i="9"/>
  <c r="E23" i="9" s="1"/>
  <c r="D22" i="9"/>
  <c r="E22" i="9" s="1"/>
  <c r="D21" i="9"/>
  <c r="E21" i="9" s="1"/>
  <c r="D20" i="9"/>
  <c r="E20" i="9" s="1"/>
  <c r="D19" i="9"/>
  <c r="E19" i="9" s="1"/>
  <c r="D18" i="9"/>
  <c r="E18" i="9" s="1"/>
  <c r="D17" i="9"/>
  <c r="E17" i="9" s="1"/>
  <c r="D16" i="9"/>
  <c r="E16" i="9" s="1"/>
  <c r="D13" i="9"/>
  <c r="E13" i="9" s="1"/>
  <c r="D12" i="9"/>
  <c r="E12" i="9" s="1"/>
  <c r="D11" i="9"/>
  <c r="E11" i="9" s="1"/>
  <c r="A41" i="12"/>
  <c r="A40" i="12"/>
  <c r="A39" i="12"/>
  <c r="A38" i="12"/>
  <c r="E32" i="12"/>
  <c r="E31" i="12"/>
  <c r="E28" i="12"/>
  <c r="E27" i="12"/>
  <c r="E26" i="12"/>
  <c r="E25" i="12"/>
  <c r="E24" i="12"/>
  <c r="E29" i="12" s="1"/>
  <c r="B40" i="12" s="1"/>
  <c r="D21" i="12"/>
  <c r="E21" i="12" s="1"/>
  <c r="D20" i="12"/>
  <c r="E20" i="12" s="1"/>
  <c r="D19" i="12"/>
  <c r="E19" i="12" s="1"/>
  <c r="D18" i="12"/>
  <c r="E18" i="12" s="1"/>
  <c r="D17" i="12"/>
  <c r="E17" i="12" s="1"/>
  <c r="D16" i="12"/>
  <c r="E16" i="12" s="1"/>
  <c r="D15" i="12"/>
  <c r="E15" i="12" s="1"/>
  <c r="E12" i="12"/>
  <c r="D11" i="12"/>
  <c r="E11" i="12" s="1"/>
  <c r="A56" i="8"/>
  <c r="A55" i="8"/>
  <c r="A54" i="8"/>
  <c r="A53" i="8"/>
  <c r="E47" i="8"/>
  <c r="E46" i="8"/>
  <c r="E45" i="8"/>
  <c r="E44" i="8"/>
  <c r="E48" i="8" s="1"/>
  <c r="B56" i="8" s="1"/>
  <c r="E41" i="8"/>
  <c r="E40" i="8"/>
  <c r="E39" i="8"/>
  <c r="E38" i="8"/>
  <c r="E42" i="8" s="1"/>
  <c r="B55" i="8" s="1"/>
  <c r="E37" i="8"/>
  <c r="E36" i="8"/>
  <c r="D33" i="8"/>
  <c r="E33" i="8" s="1"/>
  <c r="B33" i="8"/>
  <c r="D32" i="8"/>
  <c r="E32" i="8" s="1"/>
  <c r="D31" i="8"/>
  <c r="E31" i="8" s="1"/>
  <c r="D30" i="8"/>
  <c r="C30" i="8"/>
  <c r="B30" i="8"/>
  <c r="D29" i="8"/>
  <c r="C29" i="8"/>
  <c r="B29" i="8"/>
  <c r="D28" i="8"/>
  <c r="C28" i="8"/>
  <c r="B28" i="8"/>
  <c r="D27" i="8"/>
  <c r="C27" i="8"/>
  <c r="B27" i="8"/>
  <c r="D26" i="8"/>
  <c r="C26" i="8"/>
  <c r="B26" i="8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3" i="8"/>
  <c r="E13" i="8" s="1"/>
  <c r="D12" i="8"/>
  <c r="E12" i="8" s="1"/>
  <c r="D11" i="8"/>
  <c r="E11" i="8" s="1"/>
  <c r="B11" i="8"/>
  <c r="A54" i="23"/>
  <c r="A53" i="23"/>
  <c r="A52" i="23"/>
  <c r="A51" i="23"/>
  <c r="E45" i="23"/>
  <c r="E46" i="23" s="1"/>
  <c r="B54" i="23" s="1"/>
  <c r="E44" i="23"/>
  <c r="E41" i="23"/>
  <c r="E40" i="23"/>
  <c r="E39" i="23"/>
  <c r="E38" i="23"/>
  <c r="E37" i="23"/>
  <c r="E36" i="23"/>
  <c r="E42" i="23" s="1"/>
  <c r="B53" i="23" s="1"/>
  <c r="D33" i="23"/>
  <c r="C33" i="23"/>
  <c r="B33" i="23"/>
  <c r="D32" i="23"/>
  <c r="E32" i="23" s="1"/>
  <c r="D31" i="23"/>
  <c r="E31" i="23" s="1"/>
  <c r="D30" i="23"/>
  <c r="C30" i="23"/>
  <c r="B30" i="23"/>
  <c r="D29" i="23"/>
  <c r="C29" i="23"/>
  <c r="B29" i="23"/>
  <c r="D28" i="23"/>
  <c r="C28" i="23"/>
  <c r="B28" i="23"/>
  <c r="D27" i="23"/>
  <c r="C27" i="23"/>
  <c r="B27" i="23"/>
  <c r="D26" i="23"/>
  <c r="C26" i="23"/>
  <c r="B26" i="23"/>
  <c r="D25" i="23"/>
  <c r="C25" i="23"/>
  <c r="B25" i="23"/>
  <c r="D24" i="23"/>
  <c r="C24" i="23"/>
  <c r="B24" i="23"/>
  <c r="D23" i="23"/>
  <c r="C23" i="23"/>
  <c r="B23" i="23"/>
  <c r="D22" i="23"/>
  <c r="C22" i="23"/>
  <c r="B22" i="23"/>
  <c r="D21" i="23"/>
  <c r="C21" i="23"/>
  <c r="B21" i="23"/>
  <c r="D20" i="23"/>
  <c r="C20" i="23"/>
  <c r="B20" i="23"/>
  <c r="D19" i="23"/>
  <c r="C19" i="23"/>
  <c r="B19" i="23"/>
  <c r="D18" i="23"/>
  <c r="C18" i="23"/>
  <c r="B18" i="23"/>
  <c r="D17" i="23"/>
  <c r="C17" i="23"/>
  <c r="B17" i="23"/>
  <c r="D16" i="23"/>
  <c r="E16" i="23" s="1"/>
  <c r="B16" i="23"/>
  <c r="D13" i="23"/>
  <c r="E13" i="23" s="1"/>
  <c r="D12" i="23"/>
  <c r="E12" i="23" s="1"/>
  <c r="B12" i="23"/>
  <c r="D11" i="23"/>
  <c r="E11" i="23" s="1"/>
  <c r="B11" i="23"/>
  <c r="A50" i="7"/>
  <c r="A49" i="7"/>
  <c r="A48" i="7"/>
  <c r="A47" i="7"/>
  <c r="E41" i="7"/>
  <c r="E42" i="7" s="1"/>
  <c r="B50" i="7" s="1"/>
  <c r="E40" i="7"/>
  <c r="E37" i="7"/>
  <c r="E36" i="7"/>
  <c r="E35" i="7"/>
  <c r="E34" i="7"/>
  <c r="E33" i="7"/>
  <c r="E32" i="7"/>
  <c r="E38" i="7" s="1"/>
  <c r="B49" i="7" s="1"/>
  <c r="D29" i="7"/>
  <c r="C29" i="7"/>
  <c r="B29" i="7"/>
  <c r="D28" i="7"/>
  <c r="E28" i="7" s="1"/>
  <c r="D27" i="7"/>
  <c r="C27" i="7"/>
  <c r="B27" i="7"/>
  <c r="D26" i="7"/>
  <c r="C26" i="7"/>
  <c r="B26" i="7"/>
  <c r="D25" i="7"/>
  <c r="C25" i="7"/>
  <c r="E25" i="7" s="1"/>
  <c r="B25" i="7"/>
  <c r="D24" i="7"/>
  <c r="C24" i="7"/>
  <c r="B24" i="7"/>
  <c r="D23" i="7"/>
  <c r="C23" i="7"/>
  <c r="B23" i="7"/>
  <c r="D22" i="7"/>
  <c r="C22" i="7"/>
  <c r="B22" i="7"/>
  <c r="D21" i="7"/>
  <c r="C21" i="7"/>
  <c r="E21" i="7" s="1"/>
  <c r="B21" i="7"/>
  <c r="D20" i="7"/>
  <c r="C20" i="7"/>
  <c r="B20" i="7"/>
  <c r="D19" i="7"/>
  <c r="C19" i="7"/>
  <c r="B19" i="7"/>
  <c r="D18" i="7"/>
  <c r="C18" i="7"/>
  <c r="B18" i="7"/>
  <c r="D17" i="7"/>
  <c r="C17" i="7"/>
  <c r="E17" i="7" s="1"/>
  <c r="B17" i="7"/>
  <c r="D16" i="7"/>
  <c r="E16" i="7" s="1"/>
  <c r="B16" i="7"/>
  <c r="D13" i="7"/>
  <c r="E13" i="7" s="1"/>
  <c r="D12" i="7"/>
  <c r="E12" i="7" s="1"/>
  <c r="B12" i="7"/>
  <c r="D11" i="7"/>
  <c r="E11" i="7" s="1"/>
  <c r="B11" i="7"/>
  <c r="A26" i="25"/>
  <c r="A25" i="25"/>
  <c r="E20" i="25"/>
  <c r="B26" i="25" s="1"/>
  <c r="B27" i="25" s="1"/>
  <c r="E18" i="25"/>
  <c r="E15" i="25"/>
  <c r="E14" i="25"/>
  <c r="E13" i="25"/>
  <c r="E12" i="25"/>
  <c r="E11" i="25"/>
  <c r="E10" i="25"/>
  <c r="E16" i="25" s="1"/>
  <c r="E46" i="53"/>
  <c r="E45" i="53"/>
  <c r="E47" i="53" s="1"/>
  <c r="B54" i="53" s="1"/>
  <c r="E44" i="53"/>
  <c r="E41" i="53"/>
  <c r="E40" i="53"/>
  <c r="E39" i="53"/>
  <c r="E38" i="53"/>
  <c r="E37" i="53"/>
  <c r="E36" i="53"/>
  <c r="E35" i="53"/>
  <c r="E34" i="53"/>
  <c r="E33" i="53"/>
  <c r="E32" i="53"/>
  <c r="E42" i="53" s="1"/>
  <c r="B53" i="53" s="1"/>
  <c r="D29" i="53"/>
  <c r="E29" i="53" s="1"/>
  <c r="D28" i="53"/>
  <c r="E28" i="53" s="1"/>
  <c r="D27" i="53"/>
  <c r="E27" i="53" s="1"/>
  <c r="D26" i="53"/>
  <c r="E26" i="53" s="1"/>
  <c r="D25" i="53"/>
  <c r="E25" i="53" s="1"/>
  <c r="D24" i="53"/>
  <c r="E24" i="53" s="1"/>
  <c r="D23" i="53"/>
  <c r="E23" i="53" s="1"/>
  <c r="D22" i="53"/>
  <c r="E22" i="53" s="1"/>
  <c r="D21" i="53"/>
  <c r="E21" i="53" s="1"/>
  <c r="D20" i="53"/>
  <c r="E20" i="53" s="1"/>
  <c r="D19" i="53"/>
  <c r="E19" i="53" s="1"/>
  <c r="D18" i="53"/>
  <c r="E18" i="53" s="1"/>
  <c r="D17" i="53"/>
  <c r="E17" i="53" s="1"/>
  <c r="D16" i="53"/>
  <c r="E16" i="53" s="1"/>
  <c r="D15" i="53"/>
  <c r="E15" i="53" s="1"/>
  <c r="D14" i="53"/>
  <c r="E14" i="53" s="1"/>
  <c r="D13" i="53"/>
  <c r="E13" i="53" s="1"/>
  <c r="D12" i="53"/>
  <c r="E12" i="53" s="1"/>
  <c r="E11" i="53"/>
  <c r="E39" i="54"/>
  <c r="E38" i="54"/>
  <c r="E40" i="54" s="1"/>
  <c r="B47" i="54" s="1"/>
  <c r="E35" i="54"/>
  <c r="E34" i="54"/>
  <c r="E33" i="54"/>
  <c r="E32" i="54"/>
  <c r="E31" i="54"/>
  <c r="E30" i="54"/>
  <c r="E29" i="54"/>
  <c r="E28" i="54"/>
  <c r="E36" i="54" s="1"/>
  <c r="B46" i="54" s="1"/>
  <c r="D25" i="54"/>
  <c r="E25" i="54" s="1"/>
  <c r="D24" i="54"/>
  <c r="E24" i="54" s="1"/>
  <c r="D23" i="54"/>
  <c r="E23" i="54" s="1"/>
  <c r="D22" i="54"/>
  <c r="E22" i="54" s="1"/>
  <c r="D21" i="54"/>
  <c r="E21" i="54" s="1"/>
  <c r="D20" i="54"/>
  <c r="E20" i="54" s="1"/>
  <c r="D19" i="54"/>
  <c r="E19" i="54" s="1"/>
  <c r="D18" i="54"/>
  <c r="E18" i="54" s="1"/>
  <c r="D17" i="54"/>
  <c r="E17" i="54" s="1"/>
  <c r="D16" i="54"/>
  <c r="E16" i="54" s="1"/>
  <c r="D15" i="54"/>
  <c r="E15" i="54" s="1"/>
  <c r="D14" i="54"/>
  <c r="E14" i="54" s="1"/>
  <c r="D13" i="54"/>
  <c r="E13" i="54" s="1"/>
  <c r="D12" i="54"/>
  <c r="E12" i="54" s="1"/>
  <c r="E11" i="54"/>
  <c r="E41" i="52"/>
  <c r="E42" i="52" s="1"/>
  <c r="B49" i="52" s="1"/>
  <c r="E38" i="52"/>
  <c r="E37" i="52"/>
  <c r="E36" i="52"/>
  <c r="E35" i="52"/>
  <c r="E34" i="52"/>
  <c r="E33" i="52"/>
  <c r="E32" i="52"/>
  <c r="E31" i="52"/>
  <c r="E39" i="52" s="1"/>
  <c r="B48" i="52" s="1"/>
  <c r="E30" i="52"/>
  <c r="E29" i="52"/>
  <c r="D26" i="52"/>
  <c r="C26" i="52"/>
  <c r="B26" i="52"/>
  <c r="D25" i="52"/>
  <c r="E25" i="52" s="1"/>
  <c r="B25" i="52"/>
  <c r="D24" i="52"/>
  <c r="E24" i="52" s="1"/>
  <c r="B24" i="52"/>
  <c r="D23" i="52"/>
  <c r="E23" i="52" s="1"/>
  <c r="B23" i="52"/>
  <c r="D22" i="52"/>
  <c r="C22" i="52"/>
  <c r="B22" i="52"/>
  <c r="D21" i="52"/>
  <c r="C21" i="52"/>
  <c r="B21" i="52"/>
  <c r="D20" i="52"/>
  <c r="C20" i="52"/>
  <c r="B20" i="52"/>
  <c r="D19" i="52"/>
  <c r="C19" i="52"/>
  <c r="B19" i="52"/>
  <c r="D18" i="52"/>
  <c r="C18" i="52"/>
  <c r="B18" i="52"/>
  <c r="D17" i="52"/>
  <c r="E17" i="52" s="1"/>
  <c r="B17" i="52"/>
  <c r="D16" i="52"/>
  <c r="C16" i="52"/>
  <c r="B16" i="52"/>
  <c r="D15" i="52"/>
  <c r="E15" i="52" s="1"/>
  <c r="B15" i="52"/>
  <c r="E14" i="52"/>
  <c r="E13" i="52"/>
  <c r="E12" i="52"/>
  <c r="E11" i="52"/>
  <c r="E39" i="48"/>
  <c r="E40" i="48" s="1"/>
  <c r="B47" i="48" s="1"/>
  <c r="E37" i="48"/>
  <c r="B46" i="48" s="1"/>
  <c r="E36" i="48"/>
  <c r="E35" i="48"/>
  <c r="E34" i="48"/>
  <c r="E33" i="48"/>
  <c r="E32" i="48"/>
  <c r="E31" i="48"/>
  <c r="E30" i="48"/>
  <c r="E29" i="48"/>
  <c r="E28" i="48"/>
  <c r="E27" i="48"/>
  <c r="D24" i="48"/>
  <c r="C24" i="48"/>
  <c r="E24" i="48" s="1"/>
  <c r="B24" i="48"/>
  <c r="D23" i="48"/>
  <c r="C23" i="48"/>
  <c r="B23" i="48"/>
  <c r="D22" i="48"/>
  <c r="E22" i="48" s="1"/>
  <c r="B22" i="48"/>
  <c r="E21" i="48"/>
  <c r="D20" i="48"/>
  <c r="E20" i="48" s="1"/>
  <c r="D19" i="48"/>
  <c r="E19" i="48" s="1"/>
  <c r="B19" i="48"/>
  <c r="D18" i="48"/>
  <c r="C18" i="48"/>
  <c r="B18" i="48"/>
  <c r="D17" i="48"/>
  <c r="C17" i="48"/>
  <c r="B17" i="48"/>
  <c r="D16" i="48"/>
  <c r="C16" i="48"/>
  <c r="B16" i="48"/>
  <c r="D15" i="48"/>
  <c r="C15" i="48"/>
  <c r="B15" i="48"/>
  <c r="D14" i="48"/>
  <c r="C14" i="48"/>
  <c r="B14" i="48"/>
  <c r="D13" i="48"/>
  <c r="C13" i="48"/>
  <c r="B13" i="48"/>
  <c r="D12" i="48"/>
  <c r="E12" i="48" s="1"/>
  <c r="D11" i="48"/>
  <c r="E11" i="48" s="1"/>
  <c r="E37" i="24"/>
  <c r="E38" i="24" s="1"/>
  <c r="B45" i="24" s="1"/>
  <c r="E34" i="24"/>
  <c r="E33" i="24"/>
  <c r="E32" i="24"/>
  <c r="E31" i="24"/>
  <c r="E30" i="24"/>
  <c r="E29" i="24"/>
  <c r="E28" i="24"/>
  <c r="E27" i="24"/>
  <c r="E26" i="24"/>
  <c r="E25" i="24"/>
  <c r="D22" i="24"/>
  <c r="C22" i="24"/>
  <c r="B22" i="24"/>
  <c r="D21" i="24"/>
  <c r="E21" i="24" s="1"/>
  <c r="B21" i="24"/>
  <c r="E20" i="24"/>
  <c r="D19" i="24"/>
  <c r="E19" i="24" s="1"/>
  <c r="D18" i="24"/>
  <c r="E18" i="24" s="1"/>
  <c r="B18" i="24"/>
  <c r="D17" i="24"/>
  <c r="E17" i="24" s="1"/>
  <c r="B17" i="24"/>
  <c r="D16" i="24"/>
  <c r="C16" i="24"/>
  <c r="B16" i="24"/>
  <c r="D15" i="24"/>
  <c r="E15" i="24" s="1"/>
  <c r="B15" i="24"/>
  <c r="D14" i="24"/>
  <c r="C14" i="24"/>
  <c r="B14" i="24"/>
  <c r="D13" i="24"/>
  <c r="C13" i="24"/>
  <c r="B13" i="24"/>
  <c r="D12" i="24"/>
  <c r="E12" i="24" s="1"/>
  <c r="D11" i="24"/>
  <c r="E11" i="24" s="1"/>
  <c r="A53" i="13"/>
  <c r="A52" i="13"/>
  <c r="A51" i="13"/>
  <c r="E45" i="13"/>
  <c r="E44" i="13"/>
  <c r="E43" i="13"/>
  <c r="E42" i="13"/>
  <c r="E41" i="13"/>
  <c r="E40" i="13"/>
  <c r="E39" i="13"/>
  <c r="E46" i="13" s="1"/>
  <c r="E36" i="13"/>
  <c r="E35" i="13"/>
  <c r="E34" i="13"/>
  <c r="E33" i="13"/>
  <c r="E32" i="13"/>
  <c r="E31" i="13"/>
  <c r="E30" i="13"/>
  <c r="E29" i="13"/>
  <c r="E28" i="13"/>
  <c r="E27" i="13"/>
  <c r="E26" i="13"/>
  <c r="E37" i="13" s="1"/>
  <c r="B52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A50" i="11"/>
  <c r="A49" i="11"/>
  <c r="A48" i="11"/>
  <c r="A47" i="11"/>
  <c r="A46" i="11"/>
  <c r="A45" i="11"/>
  <c r="E39" i="11"/>
  <c r="E40" i="11" s="1"/>
  <c r="B49" i="11" s="1"/>
  <c r="E36" i="11"/>
  <c r="B48" i="11" s="1"/>
  <c r="E35" i="11"/>
  <c r="E34" i="11"/>
  <c r="E33" i="1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E17" i="11"/>
  <c r="E18" i="11" s="1"/>
  <c r="B46" i="11" s="1"/>
  <c r="E16" i="11"/>
  <c r="D13" i="11"/>
  <c r="E13" i="11" s="1"/>
  <c r="D12" i="11"/>
  <c r="E12" i="11" s="1"/>
  <c r="D11" i="11"/>
  <c r="E11" i="11" s="1"/>
  <c r="E37" i="15"/>
  <c r="E36" i="15"/>
  <c r="E38" i="15" s="1"/>
  <c r="B45" i="15" s="1"/>
  <c r="E33" i="15"/>
  <c r="E32" i="15"/>
  <c r="E31" i="15"/>
  <c r="E30" i="15"/>
  <c r="E29" i="15"/>
  <c r="E28" i="15"/>
  <c r="E27" i="15"/>
  <c r="E26" i="15"/>
  <c r="E25" i="15"/>
  <c r="E24" i="15"/>
  <c r="E34" i="15" s="1"/>
  <c r="B44" i="15" s="1"/>
  <c r="D21" i="15"/>
  <c r="C21" i="15"/>
  <c r="D20" i="15"/>
  <c r="C20" i="15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E12" i="15" s="1"/>
  <c r="D11" i="15"/>
  <c r="C11" i="15"/>
  <c r="E49" i="10"/>
  <c r="E48" i="10"/>
  <c r="E47" i="10"/>
  <c r="E46" i="10"/>
  <c r="E45" i="10"/>
  <c r="E44" i="10"/>
  <c r="E41" i="10"/>
  <c r="E40" i="10"/>
  <c r="E39" i="10"/>
  <c r="E38" i="10"/>
  <c r="E35" i="10"/>
  <c r="E34" i="10"/>
  <c r="E33" i="10"/>
  <c r="E32" i="10"/>
  <c r="E31" i="10"/>
  <c r="E30" i="10"/>
  <c r="E29" i="10"/>
  <c r="E28" i="10"/>
  <c r="E27" i="10"/>
  <c r="E26" i="10"/>
  <c r="E25" i="10"/>
  <c r="E22" i="10"/>
  <c r="E21" i="10"/>
  <c r="E20" i="10"/>
  <c r="E19" i="10"/>
  <c r="E18" i="10"/>
  <c r="E17" i="10"/>
  <c r="E14" i="10"/>
  <c r="E13" i="10"/>
  <c r="E12" i="10"/>
  <c r="E11" i="10"/>
  <c r="E15" i="10" s="1"/>
  <c r="A65" i="6"/>
  <c r="A64" i="6"/>
  <c r="A63" i="6"/>
  <c r="A62" i="6"/>
  <c r="A61" i="6"/>
  <c r="A60" i="6"/>
  <c r="E54" i="6"/>
  <c r="B65" i="6" s="1"/>
  <c r="E51" i="6"/>
  <c r="E50" i="6"/>
  <c r="E49" i="6"/>
  <c r="E48" i="6"/>
  <c r="E52" i="6" s="1"/>
  <c r="B64" i="6" s="1"/>
  <c r="E45" i="6"/>
  <c r="E44" i="6"/>
  <c r="E43" i="6"/>
  <c r="E42" i="6"/>
  <c r="E41" i="6"/>
  <c r="E40" i="6"/>
  <c r="E46" i="6" s="1"/>
  <c r="B63" i="6" s="1"/>
  <c r="D37" i="6"/>
  <c r="E37" i="6" s="1"/>
  <c r="D36" i="6"/>
  <c r="E36" i="6" s="1"/>
  <c r="D35" i="6"/>
  <c r="E35" i="6" s="1"/>
  <c r="D34" i="6"/>
  <c r="E34" i="6" s="1"/>
  <c r="D33" i="6"/>
  <c r="E33" i="6" s="1"/>
  <c r="D32" i="6"/>
  <c r="E32" i="6" s="1"/>
  <c r="D31" i="6"/>
  <c r="E31" i="6" s="1"/>
  <c r="D30" i="6"/>
  <c r="E30" i="6" s="1"/>
  <c r="D29" i="6"/>
  <c r="E29" i="6" s="1"/>
  <c r="D28" i="6"/>
  <c r="E28" i="6" s="1"/>
  <c r="D27" i="6"/>
  <c r="E27" i="6" s="1"/>
  <c r="D26" i="6"/>
  <c r="E26" i="6" s="1"/>
  <c r="D25" i="6"/>
  <c r="E25" i="6" s="1"/>
  <c r="E23" i="6"/>
  <c r="B61" i="6" s="1"/>
  <c r="E22" i="6"/>
  <c r="E21" i="6"/>
  <c r="E20" i="6"/>
  <c r="E19" i="6"/>
  <c r="E18" i="6"/>
  <c r="E17" i="6"/>
  <c r="E16" i="6"/>
  <c r="D13" i="6"/>
  <c r="E13" i="6" s="1"/>
  <c r="D12" i="6"/>
  <c r="E12" i="6" s="1"/>
  <c r="E11" i="6"/>
  <c r="A65" i="5"/>
  <c r="A64" i="5"/>
  <c r="A63" i="5"/>
  <c r="A62" i="5"/>
  <c r="A61" i="5"/>
  <c r="A60" i="5"/>
  <c r="E54" i="5"/>
  <c r="E55" i="5" s="1"/>
  <c r="E51" i="5"/>
  <c r="E50" i="5"/>
  <c r="E49" i="5"/>
  <c r="E48" i="5"/>
  <c r="E52" i="5" s="1"/>
  <c r="B64" i="5" s="1"/>
  <c r="E45" i="5"/>
  <c r="E44" i="5"/>
  <c r="E43" i="5"/>
  <c r="E42" i="5"/>
  <c r="E41" i="5"/>
  <c r="E40" i="5"/>
  <c r="D37" i="5"/>
  <c r="E37" i="5" s="1"/>
  <c r="D36" i="5"/>
  <c r="E36" i="5" s="1"/>
  <c r="D35" i="5"/>
  <c r="E35" i="5" s="1"/>
  <c r="D34" i="5"/>
  <c r="E34" i="5" s="1"/>
  <c r="D33" i="5"/>
  <c r="E33" i="5" s="1"/>
  <c r="D32" i="5"/>
  <c r="E32" i="5" s="1"/>
  <c r="D31" i="5"/>
  <c r="E31" i="5" s="1"/>
  <c r="D30" i="5"/>
  <c r="E30" i="5" s="1"/>
  <c r="D29" i="5"/>
  <c r="E29" i="5" s="1"/>
  <c r="D28" i="5"/>
  <c r="E28" i="5" s="1"/>
  <c r="D27" i="5"/>
  <c r="E27" i="5" s="1"/>
  <c r="D26" i="5"/>
  <c r="E26" i="5" s="1"/>
  <c r="D25" i="5"/>
  <c r="E25" i="5" s="1"/>
  <c r="E22" i="5"/>
  <c r="E21" i="5"/>
  <c r="E20" i="5"/>
  <c r="E19" i="5"/>
  <c r="E23" i="5" s="1"/>
  <c r="B61" i="5" s="1"/>
  <c r="E18" i="5"/>
  <c r="E17" i="5"/>
  <c r="E16" i="5"/>
  <c r="D13" i="5"/>
  <c r="E13" i="5" s="1"/>
  <c r="D12" i="5"/>
  <c r="E12" i="5" s="1"/>
  <c r="E11" i="5"/>
  <c r="A66" i="4"/>
  <c r="A65" i="4"/>
  <c r="A64" i="4"/>
  <c r="A63" i="4"/>
  <c r="A62" i="4"/>
  <c r="E56" i="4"/>
  <c r="E55" i="4"/>
  <c r="E54" i="4"/>
  <c r="E53" i="4"/>
  <c r="E57" i="4" s="1"/>
  <c r="B66" i="4" s="1"/>
  <c r="E52" i="4"/>
  <c r="E49" i="4"/>
  <c r="E48" i="4"/>
  <c r="E47" i="4"/>
  <c r="E46" i="4"/>
  <c r="E45" i="4"/>
  <c r="E44" i="4"/>
  <c r="E43" i="4"/>
  <c r="E42" i="4"/>
  <c r="E50" i="4" s="1"/>
  <c r="B65" i="4" s="1"/>
  <c r="E39" i="4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D31" i="4"/>
  <c r="E31" i="4" s="1"/>
  <c r="D30" i="4"/>
  <c r="E30" i="4" s="1"/>
  <c r="D29" i="4"/>
  <c r="E29" i="4" s="1"/>
  <c r="D28" i="4"/>
  <c r="E28" i="4" s="1"/>
  <c r="D27" i="4"/>
  <c r="E27" i="4" s="1"/>
  <c r="E24" i="4"/>
  <c r="E23" i="4"/>
  <c r="E22" i="4"/>
  <c r="E21" i="4"/>
  <c r="E20" i="4"/>
  <c r="E19" i="4"/>
  <c r="E18" i="4"/>
  <c r="E25" i="4" s="1"/>
  <c r="B63" i="4" s="1"/>
  <c r="D15" i="4"/>
  <c r="E15" i="4" s="1"/>
  <c r="D14" i="4"/>
  <c r="E14" i="4" s="1"/>
  <c r="D13" i="4"/>
  <c r="E13" i="4" s="1"/>
  <c r="D12" i="4"/>
  <c r="E12" i="4" s="1"/>
  <c r="D11" i="4"/>
  <c r="E11" i="4" s="1"/>
  <c r="E45" i="22"/>
  <c r="E44" i="22"/>
  <c r="E46" i="22" s="1"/>
  <c r="B53" i="22" s="1"/>
  <c r="E41" i="22"/>
  <c r="E40" i="22"/>
  <c r="E39" i="22"/>
  <c r="E38" i="22"/>
  <c r="E37" i="22"/>
  <c r="E36" i="22"/>
  <c r="E42" i="22" s="1"/>
  <c r="B52" i="22" s="1"/>
  <c r="D33" i="22"/>
  <c r="E33" i="22" s="1"/>
  <c r="D32" i="22"/>
  <c r="E32" i="22" s="1"/>
  <c r="D31" i="22"/>
  <c r="E31" i="22" s="1"/>
  <c r="D30" i="22"/>
  <c r="E30" i="22" s="1"/>
  <c r="D29" i="22"/>
  <c r="E29" i="22" s="1"/>
  <c r="D28" i="22"/>
  <c r="E28" i="22" s="1"/>
  <c r="D27" i="22"/>
  <c r="E27" i="22" s="1"/>
  <c r="D26" i="22"/>
  <c r="E26" i="22" s="1"/>
  <c r="D25" i="22"/>
  <c r="E25" i="22" s="1"/>
  <c r="D24" i="22"/>
  <c r="E24" i="22" s="1"/>
  <c r="D23" i="22"/>
  <c r="E23" i="22" s="1"/>
  <c r="D22" i="22"/>
  <c r="E22" i="22" s="1"/>
  <c r="D21" i="22"/>
  <c r="E21" i="22" s="1"/>
  <c r="D20" i="22"/>
  <c r="E20" i="22" s="1"/>
  <c r="D19" i="22"/>
  <c r="E19" i="22" s="1"/>
  <c r="D18" i="22"/>
  <c r="E18" i="22" s="1"/>
  <c r="D17" i="22"/>
  <c r="E17" i="22" s="1"/>
  <c r="D16" i="22"/>
  <c r="E16" i="22" s="1"/>
  <c r="D15" i="22"/>
  <c r="E15" i="22" s="1"/>
  <c r="D14" i="22"/>
  <c r="E14" i="22" s="1"/>
  <c r="D13" i="22"/>
  <c r="E13" i="22" s="1"/>
  <c r="D12" i="22"/>
  <c r="E12" i="22" s="1"/>
  <c r="D11" i="22"/>
  <c r="E11" i="22" s="1"/>
  <c r="E45" i="21"/>
  <c r="E44" i="21"/>
  <c r="E46" i="21" s="1"/>
  <c r="B53" i="21" s="1"/>
  <c r="E41" i="21"/>
  <c r="E40" i="21"/>
  <c r="E39" i="21"/>
  <c r="E38" i="21"/>
  <c r="E37" i="21"/>
  <c r="E36" i="21"/>
  <c r="E42" i="21" s="1"/>
  <c r="B52" i="21" s="1"/>
  <c r="D33" i="21"/>
  <c r="E33" i="21" s="1"/>
  <c r="D32" i="21"/>
  <c r="E32" i="21" s="1"/>
  <c r="D31" i="21"/>
  <c r="E31" i="21" s="1"/>
  <c r="D30" i="21"/>
  <c r="E30" i="21" s="1"/>
  <c r="D29" i="21"/>
  <c r="E29" i="21" s="1"/>
  <c r="D28" i="21"/>
  <c r="E28" i="21" s="1"/>
  <c r="D27" i="21"/>
  <c r="E27" i="21" s="1"/>
  <c r="D26" i="21"/>
  <c r="E26" i="21" s="1"/>
  <c r="D25" i="21"/>
  <c r="E25" i="21" s="1"/>
  <c r="D24" i="21"/>
  <c r="E24" i="21" s="1"/>
  <c r="D23" i="21"/>
  <c r="E23" i="21" s="1"/>
  <c r="D22" i="21"/>
  <c r="E22" i="21" s="1"/>
  <c r="D21" i="21"/>
  <c r="E21" i="21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E46" i="3"/>
  <c r="E45" i="3"/>
  <c r="E47" i="3" s="1"/>
  <c r="B54" i="3" s="1"/>
  <c r="E42" i="3"/>
  <c r="E41" i="3"/>
  <c r="E40" i="3"/>
  <c r="E39" i="3"/>
  <c r="E38" i="3"/>
  <c r="E37" i="3"/>
  <c r="E43" i="3" s="1"/>
  <c r="B53" i="3" s="1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E13" i="3" s="1"/>
  <c r="D12" i="3"/>
  <c r="E12" i="3" s="1"/>
  <c r="D11" i="3"/>
  <c r="E11" i="3" s="1"/>
  <c r="E43" i="2"/>
  <c r="E42" i="2"/>
  <c r="E44" i="2" s="1"/>
  <c r="B51" i="2" s="1"/>
  <c r="E38" i="2"/>
  <c r="E37" i="2"/>
  <c r="E36" i="2"/>
  <c r="E35" i="2"/>
  <c r="E34" i="2"/>
  <c r="E40" i="2" s="1"/>
  <c r="B50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E43" i="1"/>
  <c r="E42" i="1"/>
  <c r="E44" i="1" s="1"/>
  <c r="B52" i="1" s="1"/>
  <c r="E39" i="1"/>
  <c r="E38" i="1"/>
  <c r="E37" i="1"/>
  <c r="E36" i="1"/>
  <c r="E35" i="1"/>
  <c r="E34" i="1"/>
  <c r="E40" i="1" s="1"/>
  <c r="B51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11" i="1"/>
  <c r="E50" i="55"/>
  <c r="E49" i="55"/>
  <c r="E48" i="55"/>
  <c r="E47" i="55"/>
  <c r="E44" i="55"/>
  <c r="E43" i="55"/>
  <c r="E42" i="55"/>
  <c r="E41" i="55"/>
  <c r="E40" i="55"/>
  <c r="D37" i="55"/>
  <c r="E37" i="55" s="1"/>
  <c r="D36" i="55"/>
  <c r="E36" i="55" s="1"/>
  <c r="D35" i="55"/>
  <c r="E35" i="55" s="1"/>
  <c r="D34" i="55"/>
  <c r="E34" i="55" s="1"/>
  <c r="D33" i="55"/>
  <c r="E33" i="55" s="1"/>
  <c r="D32" i="55"/>
  <c r="E32" i="55" s="1"/>
  <c r="D31" i="55"/>
  <c r="E31" i="55" s="1"/>
  <c r="D30" i="55"/>
  <c r="E30" i="55" s="1"/>
  <c r="D29" i="55"/>
  <c r="E29" i="55" s="1"/>
  <c r="D28" i="55"/>
  <c r="E28" i="55" s="1"/>
  <c r="D27" i="55"/>
  <c r="E27" i="55" s="1"/>
  <c r="D26" i="55"/>
  <c r="E26" i="55" s="1"/>
  <c r="D25" i="55"/>
  <c r="E25" i="55" s="1"/>
  <c r="D24" i="55"/>
  <c r="E24" i="55" s="1"/>
  <c r="E21" i="55"/>
  <c r="E22" i="55" s="1"/>
  <c r="B57" i="55" s="1"/>
  <c r="E20" i="55"/>
  <c r="E19" i="55"/>
  <c r="D16" i="55"/>
  <c r="E16" i="55" s="1"/>
  <c r="D15" i="55"/>
  <c r="E15" i="55" s="1"/>
  <c r="D14" i="55"/>
  <c r="E14" i="55" s="1"/>
  <c r="D13" i="55"/>
  <c r="E13" i="55" s="1"/>
  <c r="D12" i="55"/>
  <c r="E12" i="55" s="1"/>
  <c r="D11" i="55"/>
  <c r="E11" i="55" s="1"/>
  <c r="E61" i="56"/>
  <c r="B70" i="56" s="1"/>
  <c r="E60" i="56"/>
  <c r="E59" i="56"/>
  <c r="E58" i="56"/>
  <c r="E57" i="56"/>
  <c r="E56" i="56"/>
  <c r="E55" i="56"/>
  <c r="E54" i="56"/>
  <c r="E51" i="56"/>
  <c r="E50" i="56"/>
  <c r="E49" i="56"/>
  <c r="E48" i="56"/>
  <c r="E47" i="56"/>
  <c r="E46" i="56"/>
  <c r="E45" i="56"/>
  <c r="E44" i="56"/>
  <c r="E52" i="56" s="1"/>
  <c r="B69" i="56" s="1"/>
  <c r="E43" i="56"/>
  <c r="E42" i="56"/>
  <c r="E41" i="56"/>
  <c r="D38" i="56"/>
  <c r="E38" i="56" s="1"/>
  <c r="D37" i="56"/>
  <c r="E37" i="56" s="1"/>
  <c r="D36" i="56"/>
  <c r="E36" i="56" s="1"/>
  <c r="E35" i="56"/>
  <c r="D34" i="56"/>
  <c r="E34" i="56" s="1"/>
  <c r="D33" i="56"/>
  <c r="E33" i="56" s="1"/>
  <c r="D32" i="56"/>
  <c r="E32" i="56" s="1"/>
  <c r="D31" i="56"/>
  <c r="E31" i="56" s="1"/>
  <c r="D30" i="56"/>
  <c r="E30" i="56" s="1"/>
  <c r="D29" i="56"/>
  <c r="E29" i="56" s="1"/>
  <c r="D28" i="56"/>
  <c r="E28" i="56" s="1"/>
  <c r="D27" i="56"/>
  <c r="E27" i="56" s="1"/>
  <c r="D26" i="56"/>
  <c r="E26" i="56" s="1"/>
  <c r="D25" i="56"/>
  <c r="E25" i="56" s="1"/>
  <c r="D24" i="56"/>
  <c r="E24" i="56" s="1"/>
  <c r="D23" i="56"/>
  <c r="E23" i="56" s="1"/>
  <c r="E21" i="56"/>
  <c r="B67" i="56" s="1"/>
  <c r="E20" i="56"/>
  <c r="E19" i="56"/>
  <c r="E18" i="56"/>
  <c r="D15" i="56"/>
  <c r="E15" i="56" s="1"/>
  <c r="D14" i="56"/>
  <c r="E14" i="56" s="1"/>
  <c r="D13" i="56"/>
  <c r="E13" i="56" s="1"/>
  <c r="D12" i="56"/>
  <c r="E12" i="56" s="1"/>
  <c r="D11" i="56"/>
  <c r="E11" i="56" s="1"/>
  <c r="E54" i="58"/>
  <c r="E53" i="58"/>
  <c r="E52" i="58"/>
  <c r="E51" i="58"/>
  <c r="E55" i="58" s="1"/>
  <c r="B64" i="58" s="1"/>
  <c r="E50" i="58"/>
  <c r="E49" i="58"/>
  <c r="E46" i="58"/>
  <c r="E45" i="58"/>
  <c r="E44" i="58"/>
  <c r="E43" i="58"/>
  <c r="E42" i="58"/>
  <c r="E47" i="58" s="1"/>
  <c r="B63" i="58" s="1"/>
  <c r="E41" i="58"/>
  <c r="E40" i="58"/>
  <c r="D37" i="58"/>
  <c r="E37" i="58" s="1"/>
  <c r="D36" i="58"/>
  <c r="E36" i="58" s="1"/>
  <c r="D35" i="58"/>
  <c r="E35" i="58" s="1"/>
  <c r="D34" i="58"/>
  <c r="E34" i="58" s="1"/>
  <c r="D33" i="58"/>
  <c r="E33" i="58" s="1"/>
  <c r="D32" i="58"/>
  <c r="E32" i="58" s="1"/>
  <c r="D31" i="58"/>
  <c r="E31" i="58" s="1"/>
  <c r="D30" i="58"/>
  <c r="E30" i="58" s="1"/>
  <c r="D29" i="58"/>
  <c r="E29" i="58" s="1"/>
  <c r="D28" i="58"/>
  <c r="E28" i="58" s="1"/>
  <c r="D27" i="58"/>
  <c r="E27" i="58" s="1"/>
  <c r="E26" i="58"/>
  <c r="D25" i="58"/>
  <c r="E25" i="58" s="1"/>
  <c r="D24" i="58"/>
  <c r="E24" i="58" s="1"/>
  <c r="D23" i="58"/>
  <c r="E23" i="58" s="1"/>
  <c r="E20" i="58"/>
  <c r="E19" i="58"/>
  <c r="E18" i="58"/>
  <c r="E21" i="58" s="1"/>
  <c r="B61" i="58" s="1"/>
  <c r="D15" i="58"/>
  <c r="E15" i="58" s="1"/>
  <c r="D14" i="58"/>
  <c r="E14" i="58" s="1"/>
  <c r="D13" i="58"/>
  <c r="E13" i="58" s="1"/>
  <c r="D12" i="58"/>
  <c r="E12" i="58" s="1"/>
  <c r="D11" i="58"/>
  <c r="E11" i="58" s="1"/>
  <c r="E30" i="47"/>
  <c r="E29" i="47"/>
  <c r="E28" i="47"/>
  <c r="E27" i="47"/>
  <c r="E26" i="47"/>
  <c r="E23" i="47"/>
  <c r="E22" i="47"/>
  <c r="E21" i="47"/>
  <c r="E20" i="47"/>
  <c r="E18" i="47"/>
  <c r="E17" i="47"/>
  <c r="E16" i="47"/>
  <c r="E15" i="47"/>
  <c r="E14" i="47"/>
  <c r="E13" i="47"/>
  <c r="E12" i="47"/>
  <c r="E11" i="47"/>
  <c r="E10" i="47"/>
  <c r="E9" i="47"/>
  <c r="E8" i="47"/>
  <c r="E7" i="47"/>
  <c r="E6" i="47"/>
  <c r="E5" i="47"/>
  <c r="E4" i="47"/>
  <c r="A54" i="14"/>
  <c r="A53" i="14"/>
  <c r="A52" i="14"/>
  <c r="A51" i="14"/>
  <c r="E45" i="14"/>
  <c r="E44" i="14"/>
  <c r="E43" i="14"/>
  <c r="E42" i="14"/>
  <c r="E41" i="14"/>
  <c r="E40" i="14"/>
  <c r="E39" i="14"/>
  <c r="E38" i="14"/>
  <c r="E37" i="14"/>
  <c r="E46" i="14" s="1"/>
  <c r="B54" i="14" s="1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E23" i="14"/>
  <c r="D23" i="14"/>
  <c r="D22" i="14"/>
  <c r="E22" i="14" s="1"/>
  <c r="E19" i="14"/>
  <c r="E18" i="14"/>
  <c r="E17" i="14"/>
  <c r="E20" i="14" s="1"/>
  <c r="B52" i="14" s="1"/>
  <c r="D14" i="14"/>
  <c r="E14" i="14" s="1"/>
  <c r="D13" i="14"/>
  <c r="E13" i="14" s="1"/>
  <c r="D12" i="14"/>
  <c r="E12" i="14" s="1"/>
  <c r="D11" i="14"/>
  <c r="E11" i="14" s="1"/>
  <c r="E16" i="8" l="1"/>
  <c r="E20" i="8"/>
  <c r="E24" i="8"/>
  <c r="E28" i="8"/>
  <c r="E20" i="52"/>
  <c r="E15" i="3"/>
  <c r="E17" i="3"/>
  <c r="E19" i="3"/>
  <c r="E21" i="3"/>
  <c r="E27" i="3"/>
  <c r="E29" i="3"/>
  <c r="E31" i="3"/>
  <c r="E33" i="3"/>
  <c r="E26" i="7"/>
  <c r="E18" i="23"/>
  <c r="E22" i="23"/>
  <c r="E26" i="23"/>
  <c r="E30" i="23"/>
  <c r="E18" i="7"/>
  <c r="E22" i="7"/>
  <c r="E33" i="12"/>
  <c r="B41" i="12" s="1"/>
  <c r="E13" i="12"/>
  <c r="B38" i="12" s="1"/>
  <c r="E42" i="9"/>
  <c r="B53" i="9" s="1"/>
  <c r="E14" i="7"/>
  <c r="E18" i="8"/>
  <c r="E22" i="8"/>
  <c r="E26" i="8"/>
  <c r="E30" i="8"/>
  <c r="E13" i="48"/>
  <c r="E17" i="48"/>
  <c r="E23" i="48"/>
  <c r="E20" i="7"/>
  <c r="E24" i="7"/>
  <c r="E33" i="23"/>
  <c r="E20" i="15"/>
  <c r="E19" i="7"/>
  <c r="E23" i="7"/>
  <c r="E27" i="7"/>
  <c r="E29" i="7"/>
  <c r="E20" i="23"/>
  <c r="E24" i="23"/>
  <c r="E28" i="23"/>
  <c r="E21" i="52"/>
  <c r="E26" i="52"/>
  <c r="E19" i="23"/>
  <c r="E23" i="23"/>
  <c r="E27" i="23"/>
  <c r="E17" i="8"/>
  <c r="E21" i="8"/>
  <c r="E25" i="8"/>
  <c r="E29" i="8"/>
  <c r="E14" i="23"/>
  <c r="B51" i="23" s="1"/>
  <c r="E17" i="23"/>
  <c r="E21" i="23"/>
  <c r="E25" i="23"/>
  <c r="E29" i="23"/>
  <c r="E19" i="8"/>
  <c r="E23" i="8"/>
  <c r="E27" i="8"/>
  <c r="E14" i="8"/>
  <c r="E28" i="37"/>
  <c r="B32" i="37"/>
  <c r="B35" i="37" s="1"/>
  <c r="B33" i="36"/>
  <c r="E27" i="36"/>
  <c r="B34" i="36"/>
  <c r="B33" i="60"/>
  <c r="E27" i="60"/>
  <c r="B34" i="60"/>
  <c r="E21" i="46"/>
  <c r="B25" i="46"/>
  <c r="B27" i="46" s="1"/>
  <c r="E21" i="45"/>
  <c r="B25" i="45"/>
  <c r="B27" i="45" s="1"/>
  <c r="E21" i="44"/>
  <c r="B25" i="44"/>
  <c r="B27" i="44" s="1"/>
  <c r="E22" i="41"/>
  <c r="B26" i="41"/>
  <c r="B28" i="41" s="1"/>
  <c r="E22" i="42"/>
  <c r="B26" i="42"/>
  <c r="B28" i="42" s="1"/>
  <c r="E22" i="43"/>
  <c r="B26" i="43"/>
  <c r="B28" i="43" s="1"/>
  <c r="E22" i="38"/>
  <c r="B26" i="38"/>
  <c r="B28" i="38" s="1"/>
  <c r="E22" i="39"/>
  <c r="B26" i="39"/>
  <c r="B28" i="39" s="1"/>
  <c r="E14" i="9"/>
  <c r="E34" i="9"/>
  <c r="B52" i="9" s="1"/>
  <c r="E22" i="12"/>
  <c r="B39" i="12" s="1"/>
  <c r="B53" i="8"/>
  <c r="B47" i="7"/>
  <c r="E16" i="3"/>
  <c r="E32" i="3"/>
  <c r="E15" i="15"/>
  <c r="E19" i="15"/>
  <c r="E16" i="24"/>
  <c r="E15" i="14"/>
  <c r="E18" i="3"/>
  <c r="E25" i="3"/>
  <c r="E22" i="3"/>
  <c r="E26" i="3"/>
  <c r="E34" i="3"/>
  <c r="E21" i="15"/>
  <c r="E14" i="15"/>
  <c r="E16" i="15"/>
  <c r="E18" i="15"/>
  <c r="E16" i="48"/>
  <c r="E16" i="52"/>
  <c r="E45" i="55"/>
  <c r="B59" i="55" s="1"/>
  <c r="E51" i="55"/>
  <c r="B60" i="55" s="1"/>
  <c r="E46" i="5"/>
  <c r="B63" i="5" s="1"/>
  <c r="E14" i="5"/>
  <c r="E36" i="10"/>
  <c r="B57" i="10" s="1"/>
  <c r="E42" i="10"/>
  <c r="B58" i="10" s="1"/>
  <c r="E23" i="10"/>
  <c r="B56" i="10" s="1"/>
  <c r="E50" i="10"/>
  <c r="B59" i="10" s="1"/>
  <c r="E35" i="14"/>
  <c r="B53" i="14" s="1"/>
  <c r="E14" i="24"/>
  <c r="E22" i="24"/>
  <c r="E35" i="24"/>
  <c r="B44" i="24" s="1"/>
  <c r="E14" i="6"/>
  <c r="B60" i="6" s="1"/>
  <c r="E20" i="3"/>
  <c r="E24" i="13"/>
  <c r="B51" i="13" s="1"/>
  <c r="E13" i="24"/>
  <c r="E24" i="3"/>
  <c r="E38" i="5"/>
  <c r="B62" i="5" s="1"/>
  <c r="E11" i="15"/>
  <c r="E13" i="15"/>
  <c r="E14" i="11"/>
  <c r="B45" i="11" s="1"/>
  <c r="E15" i="48"/>
  <c r="E19" i="52"/>
  <c r="E32" i="1"/>
  <c r="E45" i="1" s="1"/>
  <c r="E14" i="3"/>
  <c r="E23" i="3"/>
  <c r="E28" i="3"/>
  <c r="E30" i="3"/>
  <c r="E38" i="6"/>
  <c r="B62" i="6" s="1"/>
  <c r="E17" i="15"/>
  <c r="E14" i="48"/>
  <c r="E18" i="48"/>
  <c r="E18" i="52"/>
  <c r="E22" i="52"/>
  <c r="B25" i="25"/>
  <c r="E21" i="25"/>
  <c r="E30" i="53"/>
  <c r="E26" i="54"/>
  <c r="B53" i="13"/>
  <c r="E31" i="11"/>
  <c r="B47" i="11" s="1"/>
  <c r="B55" i="10"/>
  <c r="B60" i="10" s="1"/>
  <c r="E55" i="6"/>
  <c r="B60" i="5"/>
  <c r="B65" i="5"/>
  <c r="E40" i="4"/>
  <c r="B64" i="4" s="1"/>
  <c r="E16" i="4"/>
  <c r="E34" i="22"/>
  <c r="E34" i="21"/>
  <c r="E32" i="2"/>
  <c r="B50" i="1"/>
  <c r="B53" i="1" s="1"/>
  <c r="E17" i="55"/>
  <c r="E38" i="55"/>
  <c r="B58" i="55" s="1"/>
  <c r="E16" i="56"/>
  <c r="E39" i="56"/>
  <c r="B68" i="56" s="1"/>
  <c r="E38" i="58"/>
  <c r="B62" i="58" s="1"/>
  <c r="E16" i="58"/>
  <c r="B51" i="14"/>
  <c r="B55" i="14" s="1"/>
  <c r="E47" i="14"/>
  <c r="E23" i="24" l="1"/>
  <c r="E30" i="7"/>
  <c r="B48" i="7" s="1"/>
  <c r="B51" i="7" s="1"/>
  <c r="E34" i="8"/>
  <c r="B54" i="8" s="1"/>
  <c r="B57" i="8" s="1"/>
  <c r="E34" i="23"/>
  <c r="B52" i="23" s="1"/>
  <c r="B55" i="23" s="1"/>
  <c r="B51" i="9"/>
  <c r="B55" i="9" s="1"/>
  <c r="E47" i="9"/>
  <c r="B42" i="12"/>
  <c r="E34" i="12"/>
  <c r="B66" i="6"/>
  <c r="B54" i="13"/>
  <c r="E47" i="13"/>
  <c r="E35" i="3"/>
  <c r="E48" i="3" s="1"/>
  <c r="B55" i="3" s="1"/>
  <c r="E56" i="5"/>
  <c r="E27" i="52"/>
  <c r="E43" i="52" s="1"/>
  <c r="B50" i="52" s="1"/>
  <c r="E56" i="6"/>
  <c r="E25" i="48"/>
  <c r="B45" i="48" s="1"/>
  <c r="E22" i="15"/>
  <c r="E51" i="10"/>
  <c r="E39" i="24"/>
  <c r="B46" i="24" s="1"/>
  <c r="B43" i="24"/>
  <c r="E48" i="53"/>
  <c r="B52" i="53"/>
  <c r="B55" i="53" s="1"/>
  <c r="E41" i="54"/>
  <c r="B45" i="54"/>
  <c r="B48" i="54" s="1"/>
  <c r="E41" i="11"/>
  <c r="B50" i="11" s="1"/>
  <c r="B66" i="5"/>
  <c r="B62" i="4"/>
  <c r="E58" i="4"/>
  <c r="B67" i="4" s="1"/>
  <c r="E47" i="22"/>
  <c r="B54" i="22" s="1"/>
  <c r="B51" i="22"/>
  <c r="E47" i="21"/>
  <c r="B54" i="21" s="1"/>
  <c r="B51" i="21"/>
  <c r="B52" i="3"/>
  <c r="E45" i="2"/>
  <c r="B52" i="2" s="1"/>
  <c r="B49" i="2"/>
  <c r="E52" i="55"/>
  <c r="B56" i="55"/>
  <c r="B61" i="55" s="1"/>
  <c r="E62" i="56"/>
  <c r="B66" i="56"/>
  <c r="B71" i="56" s="1"/>
  <c r="B60" i="58"/>
  <c r="B65" i="58" s="1"/>
  <c r="E56" i="58"/>
  <c r="E43" i="7" l="1"/>
  <c r="E47" i="23"/>
  <c r="B47" i="52"/>
  <c r="E49" i="8"/>
  <c r="E41" i="48"/>
  <c r="B48" i="48" s="1"/>
  <c r="B43" i="15"/>
  <c r="B46" i="15" s="1"/>
  <c r="E39" i="15"/>
</calcChain>
</file>

<file path=xl/sharedStrings.xml><?xml version="1.0" encoding="utf-8"?>
<sst xmlns="http://schemas.openxmlformats.org/spreadsheetml/2006/main" count="3105" uniqueCount="582">
  <si>
    <t xml:space="preserve">Custo Operacional de Produção Agrícola </t>
  </si>
  <si>
    <t>Cultura: Café</t>
  </si>
  <si>
    <t>Ciclo: Anual</t>
  </si>
  <si>
    <t>Nível de Tecnologia: Baixa</t>
  </si>
  <si>
    <t>Produtividade: 25-30 sc/ha</t>
  </si>
  <si>
    <t>Intervalo de Plantio: Novembro a Janeiro</t>
  </si>
  <si>
    <t>Custo de Produção/hectare</t>
  </si>
  <si>
    <t>Especificações</t>
  </si>
  <si>
    <t>1-INSUMOS</t>
  </si>
  <si>
    <t>Unidade</t>
  </si>
  <si>
    <t>Quantidade/ha</t>
  </si>
  <si>
    <t>Valor Unitário</t>
  </si>
  <si>
    <t>Valor/ha</t>
  </si>
  <si>
    <t>Adubo de cobertura</t>
  </si>
  <si>
    <t>Ton</t>
  </si>
  <si>
    <t>Calcáreo</t>
  </si>
  <si>
    <t>Fungicida 1</t>
  </si>
  <si>
    <t>Kg/L</t>
  </si>
  <si>
    <t>Fungicida 2</t>
  </si>
  <si>
    <t>Fungicida 3</t>
  </si>
  <si>
    <t>Fungicida 4</t>
  </si>
  <si>
    <t>Inseticida 1</t>
  </si>
  <si>
    <t>Inseticida 2</t>
  </si>
  <si>
    <t>Inseticida 3</t>
  </si>
  <si>
    <t>Inseticida 4</t>
  </si>
  <si>
    <t>Inseticida 5</t>
  </si>
  <si>
    <t>Acaricida 1</t>
  </si>
  <si>
    <t>Acaricida 2</t>
  </si>
  <si>
    <t>Acaricida 3</t>
  </si>
  <si>
    <t>Herbicida 1</t>
  </si>
  <si>
    <t>Herbicida 2</t>
  </si>
  <si>
    <t>Herbicida 3</t>
  </si>
  <si>
    <t>Adubo Foliar 1</t>
  </si>
  <si>
    <t>Adubo Foliar 2</t>
  </si>
  <si>
    <t>Adubo Foliar 3</t>
  </si>
  <si>
    <t>Adubo Foliar 4</t>
  </si>
  <si>
    <t>Subtotal 1:</t>
  </si>
  <si>
    <t>2-SERVIÇOS/MÃO DE OBRA</t>
  </si>
  <si>
    <t>Adubação de Solo</t>
  </si>
  <si>
    <t>D/H e HM</t>
  </si>
  <si>
    <t>Controle Fitossanitário</t>
  </si>
  <si>
    <t>Controle de Plantas Daninhas</t>
  </si>
  <si>
    <t>Tratos culturais</t>
  </si>
  <si>
    <t>Administrativo</t>
  </si>
  <si>
    <t>Irrigação</t>
  </si>
  <si>
    <t>Subtotal 2:</t>
  </si>
  <si>
    <t>3-COLHEITA/PÓS COLHEITA</t>
  </si>
  <si>
    <t>Mão de Obra</t>
  </si>
  <si>
    <t>D/H</t>
  </si>
  <si>
    <t>Serviços Secador/Benefício</t>
  </si>
  <si>
    <t>R$</t>
  </si>
  <si>
    <t>Subtotal 3:</t>
  </si>
  <si>
    <t xml:space="preserve">TOTAL </t>
  </si>
  <si>
    <t>Orçamento Financiável</t>
  </si>
  <si>
    <t>.</t>
  </si>
  <si>
    <t xml:space="preserve">Jarbas de Pádua Corrêa </t>
  </si>
  <si>
    <t>Engenheiro Agrônomo</t>
  </si>
  <si>
    <t>CREA-MG 59052/D</t>
  </si>
  <si>
    <t>CPF 578.822.826-34</t>
  </si>
  <si>
    <t>Nível de Tecnologia: Média</t>
  </si>
  <si>
    <t>ton</t>
  </si>
  <si>
    <t>Inseticida 6</t>
  </si>
  <si>
    <t>D/H e H/M</t>
  </si>
  <si>
    <t>H/D</t>
  </si>
  <si>
    <t>Secagem/Beneficiamento</t>
  </si>
  <si>
    <t>TOTAL</t>
  </si>
  <si>
    <t>Nível de Tecnologia: Alta</t>
  </si>
  <si>
    <t>Composto Orgânico</t>
  </si>
  <si>
    <t>Fungicida 5</t>
  </si>
  <si>
    <t>Herbicida 4</t>
  </si>
  <si>
    <t xml:space="preserve">Cultura: Alho </t>
  </si>
  <si>
    <t>Ciclo:  120 a 140 dias</t>
  </si>
  <si>
    <t>Intervalo de Plantio: Março a Julho</t>
  </si>
  <si>
    <t>Arrendamento: R$ 12.000,00/ha</t>
  </si>
  <si>
    <t>1-Preparo de solo/Plantio</t>
  </si>
  <si>
    <t>Adubo de Plantio 1</t>
  </si>
  <si>
    <t>Corretivo de solo</t>
  </si>
  <si>
    <t>Adubo de Plantio 2</t>
  </si>
  <si>
    <t>Sementes</t>
  </si>
  <si>
    <t>Kg</t>
  </si>
  <si>
    <t>2-Serviços</t>
  </si>
  <si>
    <t>Preparo de Solo</t>
  </si>
  <si>
    <t>H/T</t>
  </si>
  <si>
    <t>Toalete</t>
  </si>
  <si>
    <t xml:space="preserve">Preparo do Canteiro </t>
  </si>
  <si>
    <t>Debulha</t>
  </si>
  <si>
    <t>Plantio</t>
  </si>
  <si>
    <t>Transportes internos</t>
  </si>
  <si>
    <t>Vernalização</t>
  </si>
  <si>
    <t>D/C</t>
  </si>
  <si>
    <t>3-Tratos Culturais</t>
  </si>
  <si>
    <t>Adubo de Cobertura 1</t>
  </si>
  <si>
    <t>L</t>
  </si>
  <si>
    <t>Adubo de Cobertura 2</t>
  </si>
  <si>
    <t>Adubo de Cobertura 3</t>
  </si>
  <si>
    <t>4-Serviços</t>
  </si>
  <si>
    <t xml:space="preserve">Adubação de Cobertura </t>
  </si>
  <si>
    <t>Aplicação de adubo Foliar</t>
  </si>
  <si>
    <t>Aplicação de Calcário</t>
  </si>
  <si>
    <t>Aplicação fosfatados</t>
  </si>
  <si>
    <t>Aplicação fung/inset</t>
  </si>
  <si>
    <t>Carga/descarga</t>
  </si>
  <si>
    <t xml:space="preserve">Distribuição adubo </t>
  </si>
  <si>
    <t>Subtotal 4:</t>
  </si>
  <si>
    <t>5-Outros Custos</t>
  </si>
  <si>
    <t xml:space="preserve">Caixa de papelão </t>
  </si>
  <si>
    <t>Un</t>
  </si>
  <si>
    <t>Classificação/embalamento</t>
  </si>
  <si>
    <t>Colheita</t>
  </si>
  <si>
    <t>Despesas Administrativas</t>
  </si>
  <si>
    <t>Cura galpão</t>
  </si>
  <si>
    <t>Subtotal 5:</t>
  </si>
  <si>
    <t>Milheiro</t>
  </si>
  <si>
    <t>h/T</t>
  </si>
  <si>
    <t>Gradagem</t>
  </si>
  <si>
    <t>Aplicação Adubo de Plantio 1</t>
  </si>
  <si>
    <t>Aplicação Adubo de Plantio 2</t>
  </si>
  <si>
    <t xml:space="preserve">Subsolagem </t>
  </si>
  <si>
    <t>Construção de Canteiros</t>
  </si>
  <si>
    <t>Adubo Foliar</t>
  </si>
  <si>
    <t>Espalhante</t>
  </si>
  <si>
    <t xml:space="preserve">Fungicida 2 </t>
  </si>
  <si>
    <t>Fungicida 6</t>
  </si>
  <si>
    <t>H</t>
  </si>
  <si>
    <t>Adubação de Cobertura</t>
  </si>
  <si>
    <t xml:space="preserve">Aplicação de Herbicida </t>
  </si>
  <si>
    <t>Aplicação de Inseticida/Fungicida</t>
  </si>
  <si>
    <t>Raleação/Desbaste</t>
  </si>
  <si>
    <t>Arranquio</t>
  </si>
  <si>
    <t>5-Colheita</t>
  </si>
  <si>
    <t xml:space="preserve">Colheita Manual </t>
  </si>
  <si>
    <t>DH</t>
  </si>
  <si>
    <t>Carga e Descarga</t>
  </si>
  <si>
    <t>Transportes Internos</t>
  </si>
  <si>
    <t>6-Outros custos</t>
  </si>
  <si>
    <t>Subtotal 6:</t>
  </si>
  <si>
    <t>Cultura: Cenoura de Verão</t>
  </si>
  <si>
    <t>Cultura: Milho Grão</t>
  </si>
  <si>
    <t>Custo de Produção/Animal</t>
  </si>
  <si>
    <t>1-Insumos</t>
  </si>
  <si>
    <t xml:space="preserve">Corretivo de Solo </t>
  </si>
  <si>
    <t>Sc</t>
  </si>
  <si>
    <t>2-Tratos Culturais</t>
  </si>
  <si>
    <t>Adjuvante 1</t>
  </si>
  <si>
    <t>3-Serviços</t>
  </si>
  <si>
    <t xml:space="preserve">Aplicação de Corretivos </t>
  </si>
  <si>
    <t>H/M</t>
  </si>
  <si>
    <t>Plantio - Plantadeira</t>
  </si>
  <si>
    <t>Adubação de Solo - Cobertura</t>
  </si>
  <si>
    <t>Pulverização</t>
  </si>
  <si>
    <t>Colhedora</t>
  </si>
  <si>
    <t>Colheita - 1 Carreta Graneleira</t>
  </si>
  <si>
    <t>4-Outros custos</t>
  </si>
  <si>
    <t>Frete</t>
  </si>
  <si>
    <t>R$/ha</t>
  </si>
  <si>
    <t>Benefiamento</t>
  </si>
  <si>
    <t>R$/sc</t>
  </si>
  <si>
    <t>Cultura: Soja</t>
  </si>
  <si>
    <t>Adjuvante 2</t>
  </si>
  <si>
    <t>Aplicação Corretivo de Solo</t>
  </si>
  <si>
    <t xml:space="preserve">Plantio </t>
  </si>
  <si>
    <t xml:space="preserve">Pulverização </t>
  </si>
  <si>
    <t>Cultura: Cebola</t>
  </si>
  <si>
    <t>Corretivo de Solo</t>
  </si>
  <si>
    <t>Aplicação de Adubo de Plantio 1</t>
  </si>
  <si>
    <t xml:space="preserve">Aração </t>
  </si>
  <si>
    <t xml:space="preserve">Encanteiramento </t>
  </si>
  <si>
    <t>Gradagem Niveladora</t>
  </si>
  <si>
    <t>Aplicação de Herbicida</t>
  </si>
  <si>
    <t xml:space="preserve">Irrigação </t>
  </si>
  <si>
    <t>Embalagem Nylon</t>
  </si>
  <si>
    <t>Sc/Há</t>
  </si>
  <si>
    <t xml:space="preserve">Classificação </t>
  </si>
  <si>
    <t>Cultura: Feijão</t>
  </si>
  <si>
    <t xml:space="preserve">Adubação de Plantio </t>
  </si>
  <si>
    <t>Despesas Administrativos</t>
  </si>
  <si>
    <t>Arranquio e bateção</t>
  </si>
  <si>
    <t>R$/há</t>
  </si>
  <si>
    <t>Cultura: Trigo</t>
  </si>
  <si>
    <t>Adubo de Cobertura</t>
  </si>
  <si>
    <t>Cultura: Beterraba</t>
  </si>
  <si>
    <t>Calcário</t>
  </si>
  <si>
    <t>Kg/Lt</t>
  </si>
  <si>
    <t xml:space="preserve">Inseticida 1 </t>
  </si>
  <si>
    <t>Distribuição Corretivo e Termofosfato</t>
  </si>
  <si>
    <t>Preparo dos Canteiros</t>
  </si>
  <si>
    <t>Adubação/Cobertura</t>
  </si>
  <si>
    <t>Semeadura</t>
  </si>
  <si>
    <t>Raleamento</t>
  </si>
  <si>
    <t>Transporte Interno</t>
  </si>
  <si>
    <t>Mão de Obra Apoio Colheita</t>
  </si>
  <si>
    <t>Aplicação de Fungicida e Inseticida</t>
  </si>
  <si>
    <t>3-Colheita</t>
  </si>
  <si>
    <t>Limpeza de Canteiro para Colheita</t>
  </si>
  <si>
    <t>Colheita Mecanica</t>
  </si>
  <si>
    <t>Manuseio com Paletes</t>
  </si>
  <si>
    <t>Beneficiamento e embalagens</t>
  </si>
  <si>
    <t xml:space="preserve">Cultura: Repolho </t>
  </si>
  <si>
    <t>Mudas</t>
  </si>
  <si>
    <t>Adubo Orgânico</t>
  </si>
  <si>
    <t>Inseticida 1 (3x)</t>
  </si>
  <si>
    <t>Inseticida 2 (2x)</t>
  </si>
  <si>
    <t xml:space="preserve">Inseticida 3 (6x) </t>
  </si>
  <si>
    <t>Inseticida 4 (4x)</t>
  </si>
  <si>
    <t>Fungicida 1 (2x)</t>
  </si>
  <si>
    <t>Fungicida 2 (3x)</t>
  </si>
  <si>
    <t>Fungicida 3 (2x)</t>
  </si>
  <si>
    <t>Espalhante (6x)</t>
  </si>
  <si>
    <t>Aplicação de Inseticida e Fungicida</t>
  </si>
  <si>
    <t xml:space="preserve">Mão de Obra Auxiliar </t>
  </si>
  <si>
    <t>Classificação e Embalagem</t>
  </si>
  <si>
    <t>Caixaria</t>
  </si>
  <si>
    <t>Cultura: Batata</t>
  </si>
  <si>
    <t>Ciclo: 80 a 90 dias</t>
  </si>
  <si>
    <t>Adubo de Plantio</t>
  </si>
  <si>
    <t xml:space="preserve">Adubo de Cobertura </t>
  </si>
  <si>
    <t>Termofosfato - Yoorin</t>
  </si>
  <si>
    <t>Nematicida</t>
  </si>
  <si>
    <t>Distribuição Termofosfato</t>
  </si>
  <si>
    <t>Preparo das Leiras</t>
  </si>
  <si>
    <t>Amontoa</t>
  </si>
  <si>
    <t>Mão de Obra Administrativa</t>
  </si>
  <si>
    <t xml:space="preserve">Aplicação de Fungicida e Inseticida </t>
  </si>
  <si>
    <t>Arrancadeira</t>
  </si>
  <si>
    <t>Colheita Manual</t>
  </si>
  <si>
    <t>Bovinocultura de Corte</t>
  </si>
  <si>
    <t>Quantidade/Animal</t>
  </si>
  <si>
    <t>Valor/Animal</t>
  </si>
  <si>
    <t>Volumoso</t>
  </si>
  <si>
    <t>Complemento Mineral</t>
  </si>
  <si>
    <t>Vacina Aftosa</t>
  </si>
  <si>
    <t>Dose</t>
  </si>
  <si>
    <t>Outras Vacinas</t>
  </si>
  <si>
    <t>Serviços de Terceiros</t>
  </si>
  <si>
    <t xml:space="preserve">Mão de Obra - Manejo </t>
  </si>
  <si>
    <t>Nível de Tecnologia:  Alta</t>
  </si>
  <si>
    <t>Ração</t>
  </si>
  <si>
    <t>Bovinocultura de Corte/Leite</t>
  </si>
  <si>
    <t>Nível de Tecnologia:  Média</t>
  </si>
  <si>
    <t>Índice de Fertilidade: 80%</t>
  </si>
  <si>
    <t>Bovinocultura de Leite</t>
  </si>
  <si>
    <t xml:space="preserve">Silagem </t>
  </si>
  <si>
    <t>3-Outros Serviços</t>
  </si>
  <si>
    <t>Vacina Raiva</t>
  </si>
  <si>
    <t>Intervalo de Colheita: Junho a Agosto</t>
  </si>
  <si>
    <t>Produtividade: 30-40 sc/ha</t>
  </si>
  <si>
    <t>Produtividade: Acima de 40 sc/ha</t>
  </si>
  <si>
    <t>Produtividade: 12 a 18 ton/ha</t>
  </si>
  <si>
    <t>Intervalo de Colheita: Maio a Outubro</t>
  </si>
  <si>
    <t>Adubo de cobertura 1</t>
  </si>
  <si>
    <t>Adubo de cobertura 2</t>
  </si>
  <si>
    <t>Adubo de cobertura 3</t>
  </si>
  <si>
    <t>Adubo Foliar 5</t>
  </si>
  <si>
    <t>Adubo Foliar 6</t>
  </si>
  <si>
    <t xml:space="preserve">D/H </t>
  </si>
  <si>
    <t>Tratos culturais (poda)</t>
  </si>
  <si>
    <t>R$/Kg</t>
  </si>
  <si>
    <t>Transporte frutos</t>
  </si>
  <si>
    <t>Ciclo: 120 a 140 dias</t>
  </si>
  <si>
    <t>Produtividade: 18 ton/ha</t>
  </si>
  <si>
    <t xml:space="preserve">Preço Médio de Venda (Últimos 6 Meses): </t>
  </si>
  <si>
    <t xml:space="preserve">Intervalo de Colheita: Junho a Outubro </t>
  </si>
  <si>
    <t>Adubo de Cobertura 4</t>
  </si>
  <si>
    <t>Ciclo: 110 dias</t>
  </si>
  <si>
    <t>Ciclo: 150 dias</t>
  </si>
  <si>
    <t>Intervalo de Plantio: Outubro e Novembro</t>
  </si>
  <si>
    <t xml:space="preserve">Intervalo de Colheita: Março a Maio </t>
  </si>
  <si>
    <t>Custo de Produção/Hectare</t>
  </si>
  <si>
    <t>Ciclo: 160 dias</t>
  </si>
  <si>
    <t>Nível de Tecnologia: Alto</t>
  </si>
  <si>
    <t>Ciclo: 120 a 130 dias</t>
  </si>
  <si>
    <t xml:space="preserve">Intervalo de Colheita: Fevereiro a Abril </t>
  </si>
  <si>
    <t>Ciclo: 120 dias</t>
  </si>
  <si>
    <t>Produtividade: 50 sc/ha</t>
  </si>
  <si>
    <t xml:space="preserve">Intervalo de Plantio: Outubro e Novembro </t>
  </si>
  <si>
    <t>Ciclo: 85 a 90 dias</t>
  </si>
  <si>
    <t>Produtividade: 70.000 kg/ha</t>
  </si>
  <si>
    <t>Intervalo de Plantio: Ano todo</t>
  </si>
  <si>
    <t>Intervalo de Colheita: Ano todo</t>
  </si>
  <si>
    <t xml:space="preserve">Adubação e Plantio </t>
  </si>
  <si>
    <t>Colheita Mecanizada</t>
  </si>
  <si>
    <t>Criação de Equinos</t>
  </si>
  <si>
    <t xml:space="preserve">Sal Mineral </t>
  </si>
  <si>
    <t xml:space="preserve">Vermifugo </t>
  </si>
  <si>
    <t xml:space="preserve">Ração </t>
  </si>
  <si>
    <t>Alfafa</t>
  </si>
  <si>
    <t>Assistência Veterinária (Embrião)</t>
  </si>
  <si>
    <t>Idade do animal: 0 a 12 meses</t>
  </si>
  <si>
    <t>Taxa de Natalidade:</t>
  </si>
  <si>
    <t>Idade do animal: 12 a 24 meses</t>
  </si>
  <si>
    <t xml:space="preserve">Nível de Tecnologia:  Confinamento </t>
  </si>
  <si>
    <t>Idade do animal: Acima de 24 meses</t>
  </si>
  <si>
    <t>Intervalo de Plantio: Setembro a Fevereiro</t>
  </si>
  <si>
    <t>Ciclo: 90 a 100 dias</t>
  </si>
  <si>
    <t>Ciclo: 90 dias</t>
  </si>
  <si>
    <t>Cultura</t>
  </si>
  <si>
    <t>Custo Financiável/HÁ</t>
  </si>
  <si>
    <t>Nivel de Tecnologia</t>
  </si>
  <si>
    <t>Café</t>
  </si>
  <si>
    <t>Baixa</t>
  </si>
  <si>
    <t>Média</t>
  </si>
  <si>
    <t>Alta</t>
  </si>
  <si>
    <t>25-30 sacas</t>
  </si>
  <si>
    <t>30-40 sacas</t>
  </si>
  <si>
    <t>Abacate</t>
  </si>
  <si>
    <t>Abacate Irrigado</t>
  </si>
  <si>
    <t>Alho</t>
  </si>
  <si>
    <t>Cenoura Inverno</t>
  </si>
  <si>
    <t>Cenoura Verão</t>
  </si>
  <si>
    <t>Milho</t>
  </si>
  <si>
    <t>Soja</t>
  </si>
  <si>
    <t>Cebola</t>
  </si>
  <si>
    <t>Feijão</t>
  </si>
  <si>
    <t>Trigo</t>
  </si>
  <si>
    <t>Beterraba</t>
  </si>
  <si>
    <t>Repolho</t>
  </si>
  <si>
    <t>Sorgo</t>
  </si>
  <si>
    <t>Batata</t>
  </si>
  <si>
    <t>12-18 Toneladas</t>
  </si>
  <si>
    <t>Acima de 18 ton</t>
  </si>
  <si>
    <t>Acima de 40 sacas</t>
  </si>
  <si>
    <t>18 toneladas</t>
  </si>
  <si>
    <t>36 toneladas</t>
  </si>
  <si>
    <t>100-130 sacas</t>
  </si>
  <si>
    <t>130-180 sacas</t>
  </si>
  <si>
    <t>acima de 180 sacas</t>
  </si>
  <si>
    <t>65 sacas</t>
  </si>
  <si>
    <t>70 toneladas</t>
  </si>
  <si>
    <t>50 sacas</t>
  </si>
  <si>
    <t>60 sacas</t>
  </si>
  <si>
    <t>40 toneladas</t>
  </si>
  <si>
    <t>AGRICULTURA</t>
  </si>
  <si>
    <t>FASE</t>
  </si>
  <si>
    <t>SISTEMA DE PRODUÇÃO</t>
  </si>
  <si>
    <t xml:space="preserve">CRIA </t>
  </si>
  <si>
    <t>RECRIA</t>
  </si>
  <si>
    <t>ENGORDA</t>
  </si>
  <si>
    <t>EXTENSIVO</t>
  </si>
  <si>
    <t>SEMI-INTENSIVO</t>
  </si>
  <si>
    <t>IDADE DO ANIMAL</t>
  </si>
  <si>
    <t>0-12</t>
  </si>
  <si>
    <t>TEMPO MÉDIO NA FASE (MESES)</t>
  </si>
  <si>
    <t>25-36</t>
  </si>
  <si>
    <t>13-24</t>
  </si>
  <si>
    <t>10-24</t>
  </si>
  <si>
    <t>17-36</t>
  </si>
  <si>
    <t>23-36</t>
  </si>
  <si>
    <t>INTENSIVO</t>
  </si>
  <si>
    <t>Leite</t>
  </si>
  <si>
    <t>Sistema de Produção</t>
  </si>
  <si>
    <t>Custo/Animal/Ano - Financiável</t>
  </si>
  <si>
    <t>Lotação- Animal/HÁ</t>
  </si>
  <si>
    <t>2</t>
  </si>
  <si>
    <t>3</t>
  </si>
  <si>
    <t>2 a 20</t>
  </si>
  <si>
    <t xml:space="preserve">acima de 20 </t>
  </si>
  <si>
    <t>PECUÁRIA CORTE</t>
  </si>
  <si>
    <t>30 a 40</t>
  </si>
  <si>
    <t>3 a 8</t>
  </si>
  <si>
    <t>Acima de 8</t>
  </si>
  <si>
    <t>Vencimento Máximo</t>
  </si>
  <si>
    <t>Prazo Máximo do Custeio (Meses)</t>
  </si>
  <si>
    <t>12*</t>
  </si>
  <si>
    <t>*Para o prazo 12 meses necessário considerar o ciclo de plantio da safra e safrinha</t>
  </si>
  <si>
    <t>N/A</t>
  </si>
  <si>
    <t>Dezembro</t>
  </si>
  <si>
    <t>Janeiro</t>
  </si>
  <si>
    <t>9*</t>
  </si>
  <si>
    <t>6*</t>
  </si>
  <si>
    <t>*Nas operações que englobarem mais de uma fase (Recria e Engorda) considerar como prazo máximo do custeio o somatório da quantidade de meses de cada fase.</t>
  </si>
  <si>
    <t xml:space="preserve"> Animal/HÁ (Lotação)</t>
  </si>
  <si>
    <t>*Produtividade/ animal/dia (Litros)</t>
  </si>
  <si>
    <t>*Prazo médio de 300 dias/ano de lactação</t>
  </si>
  <si>
    <t>Milho Silagem</t>
  </si>
  <si>
    <t>30 toneladas</t>
  </si>
  <si>
    <t>Sorgo Silagem</t>
  </si>
  <si>
    <t>Inseticida 7</t>
  </si>
  <si>
    <t>Mão de Obra Auxiliar</t>
  </si>
  <si>
    <t xml:space="preserve">Nivelação </t>
  </si>
  <si>
    <t>Aplicação Acaricida</t>
  </si>
  <si>
    <t>Aplicação Inseticida</t>
  </si>
  <si>
    <t xml:space="preserve">Aplicação Fungicida </t>
  </si>
  <si>
    <t>Aplicação Herbicida</t>
  </si>
  <si>
    <t>Aplicação Fungicida</t>
  </si>
  <si>
    <t>Aplicação de Herbicida e Foliares</t>
  </si>
  <si>
    <t>Cultura: Abóbora Cabotiá</t>
  </si>
  <si>
    <t>Produtividade: 16.000 kg/ha</t>
  </si>
  <si>
    <t>Intervalo de Colheita: Dezembro a Maio</t>
  </si>
  <si>
    <t>Arrendamento: R$ 2.500,00/ha</t>
  </si>
  <si>
    <t xml:space="preserve">Distribuição Corretivo e Composto </t>
  </si>
  <si>
    <t>Adubação base e Cobertura (4)</t>
  </si>
  <si>
    <t>Polinização</t>
  </si>
  <si>
    <t>Aplicação de Herbicida (2)</t>
  </si>
  <si>
    <t>Aplicação de Fungicida e Inseticida (3)</t>
  </si>
  <si>
    <t>Mão de Obra Colheita</t>
  </si>
  <si>
    <t>Cultura: Banana Prata</t>
  </si>
  <si>
    <t>Produtividade: 20.000 kg/ha</t>
  </si>
  <si>
    <t>kg</t>
  </si>
  <si>
    <t>Lt</t>
  </si>
  <si>
    <t>Capinas e cata mato</t>
  </si>
  <si>
    <t>Adubações (ferti e manual)</t>
  </si>
  <si>
    <t>Desbaste</t>
  </si>
  <si>
    <t>Desfolha, despalhamento</t>
  </si>
  <si>
    <t>Arrendamento: R$ 15.000,00/ha</t>
  </si>
  <si>
    <t>Arrendamento: R$ 8.000,00/ha</t>
  </si>
  <si>
    <t>Intervalo de Colheita: Setembro a Fevereiro</t>
  </si>
  <si>
    <t>Nível de Tecnologia:  Alto (Irrigado)</t>
  </si>
  <si>
    <t xml:space="preserve">Intervalo de Colheita: Ano todo </t>
  </si>
  <si>
    <t>Intervalo de Plantio: Março e Abril</t>
  </si>
  <si>
    <t>Período de Colheita: Julho a Agosto</t>
  </si>
  <si>
    <t xml:space="preserve">Regulador de Crescimento </t>
  </si>
  <si>
    <t>Intervalo de Plantio: ano todo</t>
  </si>
  <si>
    <t>Intervalo de Colheita: ano todo</t>
  </si>
  <si>
    <t>Ciclo: 100 dias</t>
  </si>
  <si>
    <t>Intervalo de Plantio: Novembro a Dezembro</t>
  </si>
  <si>
    <t>Intervalo de Colheita: Fevereiro a Março</t>
  </si>
  <si>
    <t>sc</t>
  </si>
  <si>
    <t>Cultura: Sorgo</t>
  </si>
  <si>
    <t>Nível de Tecnologia: Médio</t>
  </si>
  <si>
    <t>EQUINOS</t>
  </si>
  <si>
    <t>Banana</t>
  </si>
  <si>
    <t>Cultura: Manga</t>
  </si>
  <si>
    <t>Nível de Tecnologia:  Alto (irrigado)</t>
  </si>
  <si>
    <t>Produtividade:  25.000  kg/ha</t>
  </si>
  <si>
    <t>Intervalo de Colheita: Setembro a Dezembro</t>
  </si>
  <si>
    <t>Custo de Produção/ha</t>
  </si>
  <si>
    <t>Adubo Cobertura 1</t>
  </si>
  <si>
    <t>Aplicação composto orgânico</t>
  </si>
  <si>
    <t>L/Kg</t>
  </si>
  <si>
    <t>Adubo foliar 1</t>
  </si>
  <si>
    <t>Adubo foliar 2</t>
  </si>
  <si>
    <t>Adubo foliar 3</t>
  </si>
  <si>
    <t>Adjuvante para herbicida</t>
  </si>
  <si>
    <t>Adjuvante para pulverização</t>
  </si>
  <si>
    <t>Aplicações de defensivos/foliares</t>
  </si>
  <si>
    <t xml:space="preserve">Roçada </t>
  </si>
  <si>
    <t>Poda de Limpeza</t>
  </si>
  <si>
    <t>Poda de Condução</t>
  </si>
  <si>
    <t>Energia Elétrica irrigação</t>
  </si>
  <si>
    <t>Acondicionamento nas caixas</t>
  </si>
  <si>
    <t>Arrendamento: R$ 5.000,00/ha</t>
  </si>
  <si>
    <t>Cultura: Uva</t>
  </si>
  <si>
    <t>Ciclo: 90 a 130 dias</t>
  </si>
  <si>
    <t>Intervalo de Plantio: Outubro a Dezembro</t>
  </si>
  <si>
    <t>Intervalo de Colheita: Fevereiro a Abril</t>
  </si>
  <si>
    <t>L/kg</t>
  </si>
  <si>
    <t>Quebra Dormência</t>
  </si>
  <si>
    <t>Pulverizações</t>
  </si>
  <si>
    <t>Capina manual</t>
  </si>
  <si>
    <t>Poda de Frutificação</t>
  </si>
  <si>
    <t>Abaixamento de cachos</t>
  </si>
  <si>
    <t>Irrigação - Energia elétrica</t>
  </si>
  <si>
    <t>Caixas de papelão - embalagem</t>
  </si>
  <si>
    <t>Caixas de 5 kg</t>
  </si>
  <si>
    <t>Aconcionamento nas caixas</t>
  </si>
  <si>
    <t>Cultura: Laranja</t>
  </si>
  <si>
    <t xml:space="preserve">Nível de Tecnologia:  Alto </t>
  </si>
  <si>
    <t>Produtividade: 800 caixas/ha</t>
  </si>
  <si>
    <t>Intervalo de Colheita: Julho a Dezembro</t>
  </si>
  <si>
    <t>Caixas</t>
  </si>
  <si>
    <t>Quant/ha</t>
  </si>
  <si>
    <t>Cultura: Abacate Tropical</t>
  </si>
  <si>
    <t>r$</t>
  </si>
  <si>
    <t>Produtividade: 160 sacas/ha</t>
  </si>
  <si>
    <t>Cultura: Sorgo Forrageiro (Silagem)</t>
  </si>
  <si>
    <t>Produtividade: 40.000 kg/ha</t>
  </si>
  <si>
    <t xml:space="preserve">Cultura: Cana de Açúcar </t>
  </si>
  <si>
    <t>Arrendamento: R$ 3.500,00/ha</t>
  </si>
  <si>
    <t>Adubo 1</t>
  </si>
  <si>
    <t>Corretivo</t>
  </si>
  <si>
    <t>Adubo 2</t>
  </si>
  <si>
    <t>Adubo 3</t>
  </si>
  <si>
    <t>Adubo 4</t>
  </si>
  <si>
    <t>Foliar 1</t>
  </si>
  <si>
    <t>Foliar 2</t>
  </si>
  <si>
    <t>Foliar 3</t>
  </si>
  <si>
    <t xml:space="preserve">Nematicida Biológico </t>
  </si>
  <si>
    <t xml:space="preserve">Inseticida 2 </t>
  </si>
  <si>
    <t xml:space="preserve">Fungicida 1 </t>
  </si>
  <si>
    <t>Óleo mineral pulverização</t>
  </si>
  <si>
    <t>Arrendamento: R$ 3.000,00/ha</t>
  </si>
  <si>
    <t>Nível de Tecnologia:  Baixa</t>
  </si>
  <si>
    <t>Combustível e energia</t>
  </si>
  <si>
    <t>Sal Mineral</t>
  </si>
  <si>
    <t>Aftosa</t>
  </si>
  <si>
    <t>Raiva</t>
  </si>
  <si>
    <t>Brucelose</t>
  </si>
  <si>
    <t>Sal Comum</t>
  </si>
  <si>
    <t>Concentrado</t>
  </si>
  <si>
    <t>dia</t>
  </si>
  <si>
    <t>Manga</t>
  </si>
  <si>
    <t>Uva</t>
  </si>
  <si>
    <t>Laranja</t>
  </si>
  <si>
    <t>800 caixas</t>
  </si>
  <si>
    <t>Data da Atualização: 23/Fevereiro/2024</t>
  </si>
  <si>
    <t>Arrendamento: R$ 4.000,00/ha</t>
  </si>
  <si>
    <t>São Gotardo/MG  23 de Fevereiro de 2024</t>
  </si>
  <si>
    <t>Preço Médio Venda (Últimos 6 Meses): R$  73,25 sc 25 kg</t>
  </si>
  <si>
    <t>Arrendamento: R$ 6.000,00/ha</t>
  </si>
  <si>
    <t>Preço Médio de Venda (Últimos 6 Meses): R$ 243,63 @</t>
  </si>
  <si>
    <t>Preço Médio de Venda (Últimos 6 Meses): R$ 2,07 litro</t>
  </si>
  <si>
    <t>Adubo de plantio 1</t>
  </si>
  <si>
    <t xml:space="preserve">Herbicida 2 </t>
  </si>
  <si>
    <t xml:space="preserve">Herbicida 3 </t>
  </si>
  <si>
    <t xml:space="preserve">Inseticida 3 </t>
  </si>
  <si>
    <t xml:space="preserve">Fungicida 3 </t>
  </si>
  <si>
    <t xml:space="preserve">Foliar 2 </t>
  </si>
  <si>
    <t xml:space="preserve">foliar 3 </t>
  </si>
  <si>
    <t>44 toneladas</t>
  </si>
  <si>
    <t xml:space="preserve">Produtividade Média/HA </t>
  </si>
  <si>
    <t>50 ton</t>
  </si>
  <si>
    <t>25.000 kg</t>
  </si>
  <si>
    <t>36.000 kg</t>
  </si>
  <si>
    <t>Cana de Açúcar</t>
  </si>
  <si>
    <t>70.000 kg</t>
  </si>
  <si>
    <t>20.000 Kg</t>
  </si>
  <si>
    <t>Abóbora Cabotiá</t>
  </si>
  <si>
    <t>16.000 kg</t>
  </si>
  <si>
    <t>15 a 20</t>
  </si>
  <si>
    <t>20 a 30</t>
  </si>
  <si>
    <t>Data da atualização: 20/Agosto/2024</t>
  </si>
  <si>
    <t>Preço Médio de Venda (Últimos 6 Meses): R$ 3,38/kg</t>
  </si>
  <si>
    <t>São Gotardo/MG  20 de Agosto de 2024</t>
  </si>
  <si>
    <t>Produtividade: 20.000  kg/ha</t>
  </si>
  <si>
    <t>Preço Médio de Venda (Últimos 6 Meses): R$ 11,80/kg</t>
  </si>
  <si>
    <r>
      <t xml:space="preserve">Preço Médio Venda (Últimos 6 Meses): </t>
    </r>
    <r>
      <rPr>
        <sz val="11"/>
        <color theme="1"/>
        <rFont val="Calibri"/>
        <family val="2"/>
        <scheme val="minor"/>
      </rPr>
      <t>R$ 89,00/cx 52,68 kg</t>
    </r>
  </si>
  <si>
    <t>Preço Médio Venda (Últimos 6 Meses):  R$ 1204,60/saca</t>
  </si>
  <si>
    <t>Arrendamento: R$ 4.818,400 (4 Sc/ha - R$ 1.204,60 a saca)</t>
  </si>
  <si>
    <t>Nível de Tecnologia: Média a Alta</t>
  </si>
  <si>
    <t>Preço Médio de Venda (Últimos 6 Meses): R$ 2,54/kg</t>
  </si>
  <si>
    <t>Arrendamento: R$ 4.814,40 (referente a 4 sacas de café/ha - preço médio de R$ 1.204,60)</t>
  </si>
  <si>
    <t>Produtividade: 18 a 25 ton/ha</t>
  </si>
  <si>
    <t>Preço Médio Venda (Últimos 6 Meses): R$ 186,00 cx 10 kg</t>
  </si>
  <si>
    <t>Preço Médio Venda (Últimos 6 Meses): 64,00 Caixa 20 kg</t>
  </si>
  <si>
    <t>Produtividade: 120 a 140 sc/ha</t>
  </si>
  <si>
    <t>Arrendamento: R$ 2.200,00/ha</t>
  </si>
  <si>
    <t>Produtividade: 141 a 180 sc/ha</t>
  </si>
  <si>
    <t>Produtividade: de 180 a 220 sc/ha</t>
  </si>
  <si>
    <t>Arrendamento: R$ 2.800,00/ha</t>
  </si>
  <si>
    <t>Produtividade: 67 sc/ha</t>
  </si>
  <si>
    <t>Preço Médio de Venda (Últimos 6 Meses): R$ 127,78 sc</t>
  </si>
  <si>
    <t>Produtividade:  30.000 kg/ha</t>
  </si>
  <si>
    <t>Preço Médio Venda (Últimos 6 Meses): R$ 124,00 sc 20 kg</t>
  </si>
  <si>
    <t>Preço Médio Venda (Últimos 6 Meses): 250,00 sc 60 kg</t>
  </si>
  <si>
    <t>Arrendamento: R$ 2.000,00/ha</t>
  </si>
  <si>
    <t>Preço Médio Venda (Últimos 6 Meses): R$ 67,50 cx 20 kg</t>
  </si>
  <si>
    <t>Adubação de Plantio 1</t>
  </si>
  <si>
    <t>Preço Médio Venda (Últimos 6 Meses):156,25 saco 50 kg</t>
  </si>
  <si>
    <t>Preço Médio Venda (Últimos 6 Meses): R$ 45,13 sc 60 kg</t>
  </si>
  <si>
    <t>Adubação Cobertura 1</t>
  </si>
  <si>
    <t>Adubação de Cobertura 2</t>
  </si>
  <si>
    <t>Produtividade: 40,0 ton/ha</t>
  </si>
  <si>
    <t>Preço Médio de Venda (Últimos 6 Meses): R$ 300,00 ton</t>
  </si>
  <si>
    <t>Produtividade: 70 ton/ha</t>
  </si>
  <si>
    <t>Preço Médio de Venda (Últimos 6 Meses): R$ 135,00 ton</t>
  </si>
  <si>
    <t>Preço Médio de Venda (Últimos 6 Meses):  R$ 2,76 kg</t>
  </si>
  <si>
    <t>Preço Médio de Venda (Últimos 6 Meses):  R$ 1,34 kg</t>
  </si>
  <si>
    <t>Preço Médio de Venda (Últimos 6 Meses): R$ 235,42@</t>
  </si>
  <si>
    <t>Produtividade 15 a 20L/Animal</t>
  </si>
  <si>
    <t>Produtividade 20 a 25L/Animal</t>
  </si>
  <si>
    <t>Produtividade 25 a 30L/Animal</t>
  </si>
  <si>
    <t>Quant. /Animal</t>
  </si>
  <si>
    <t>Preço Médio de Venda (Últimos 6 Meses): R$ 2010,00 cabeça</t>
  </si>
  <si>
    <t>Preço Médio Venda (Últimos 6 Meses): R$ 56,63/sc</t>
  </si>
  <si>
    <t xml:space="preserve">                      Engenheiro Agrônomo</t>
  </si>
  <si>
    <t>CPF: 578.822.826-34</t>
  </si>
  <si>
    <t>Produtividade: 80 sc/ha</t>
  </si>
  <si>
    <t>Preço Médio Venda (Últimos 6 Meses): 73,63 saco 50 kg</t>
  </si>
  <si>
    <t>Assistência Técnica</t>
  </si>
  <si>
    <t>Ciclo: 130 dias</t>
  </si>
  <si>
    <t>Cultura: Cenoura de Inverno</t>
  </si>
  <si>
    <t>Produtividade: 1550 cxs/ha (31 ton/ha)</t>
  </si>
  <si>
    <t>Intervalo de Plantio: Dezembro a Maio</t>
  </si>
  <si>
    <t>Intervalo de Colheita: Março a Agosto</t>
  </si>
  <si>
    <t>Intervalo de Plantio: Junho a Novembro</t>
  </si>
  <si>
    <t>Produtividade: 2800 cxs/ha (56 ton/ha)</t>
  </si>
  <si>
    <t>Cultura: Milho Silagem</t>
  </si>
  <si>
    <t>Produtividade: 30 toneladas/ha</t>
  </si>
  <si>
    <t>Intervalo de Plantio: Janeiro a Março</t>
  </si>
  <si>
    <t xml:space="preserve">Preço Médio de Venda (Últimos 6 Meses: 320,00 ton </t>
  </si>
  <si>
    <t xml:space="preserve">Intervalo de Colheita: Abril a Junho </t>
  </si>
  <si>
    <t>Serviço de Ensilagem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</si>
</sst>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43" fontId="1" fillId="0" borderId="0" applyFont="0" applyFill="0" applyBorder="0" applyAlignment="0" applyProtection="0"/>
  </cellStyleXfs>
  <cellXfs count="289">
    <xf numFmtId="0" fontId="0" fillId="0" borderId="0" xfId="0"/>
    <xf numFmtId="0" fontId="4" fillId="5" borderId="1" xfId="5" applyFont="1" applyBorder="1"/>
    <xf numFmtId="0" fontId="4" fillId="5" borderId="1" xfId="5" applyFont="1" applyBorder="1" applyAlignment="1">
      <alignment horizontal="center"/>
    </xf>
    <xf numFmtId="0" fontId="4" fillId="2" borderId="1" xfId="2" applyFont="1" applyBorder="1"/>
    <xf numFmtId="44" fontId="4" fillId="2" borderId="1" xfId="2" applyNumberFormat="1" applyFont="1" applyBorder="1"/>
    <xf numFmtId="0" fontId="4" fillId="5" borderId="1" xfId="5" applyFont="1" applyBorder="1" applyAlignment="1"/>
    <xf numFmtId="44" fontId="4" fillId="5" borderId="1" xfId="5" applyNumberFormat="1" applyFont="1" applyBorder="1" applyAlignment="1"/>
    <xf numFmtId="0" fontId="4" fillId="3" borderId="1" xfId="3" applyFont="1" applyBorder="1"/>
    <xf numFmtId="0" fontId="4" fillId="3" borderId="1" xfId="3" applyNumberFormat="1" applyFont="1" applyBorder="1"/>
    <xf numFmtId="44" fontId="4" fillId="3" borderId="1" xfId="3" applyNumberFormat="1" applyFont="1" applyBorder="1"/>
    <xf numFmtId="165" fontId="4" fillId="3" borderId="1" xfId="3" applyNumberFormat="1" applyFont="1" applyBorder="1"/>
    <xf numFmtId="0" fontId="7" fillId="2" borderId="1" xfId="2" applyFont="1" applyBorder="1" applyAlignment="1"/>
    <xf numFmtId="44" fontId="7" fillId="2" borderId="1" xfId="2" applyNumberFormat="1" applyFont="1" applyBorder="1" applyAlignment="1"/>
    <xf numFmtId="0" fontId="8" fillId="0" borderId="0" xfId="0" applyFont="1"/>
    <xf numFmtId="0" fontId="2" fillId="6" borderId="1" xfId="5" applyFont="1" applyFill="1" applyBorder="1" applyAlignment="1"/>
    <xf numFmtId="0" fontId="1" fillId="5" borderId="1" xfId="5" applyBorder="1"/>
    <xf numFmtId="0" fontId="1" fillId="3" borderId="1" xfId="3" applyBorder="1"/>
    <xf numFmtId="165" fontId="1" fillId="3" borderId="1" xfId="1" applyNumberFormat="1" applyFill="1" applyBorder="1"/>
    <xf numFmtId="44" fontId="1" fillId="3" borderId="1" xfId="1" applyFill="1" applyBorder="1"/>
    <xf numFmtId="0" fontId="8" fillId="3" borderId="1" xfId="3" applyFont="1" applyBorder="1"/>
    <xf numFmtId="165" fontId="8" fillId="3" borderId="1" xfId="1" applyNumberFormat="1" applyFont="1" applyFill="1" applyBorder="1"/>
    <xf numFmtId="44" fontId="8" fillId="3" borderId="1" xfId="1" applyFont="1" applyFill="1" applyBorder="1"/>
    <xf numFmtId="0" fontId="1" fillId="5" borderId="1" xfId="5" applyBorder="1" applyAlignment="1"/>
    <xf numFmtId="44" fontId="1" fillId="3" borderId="1" xfId="3" applyNumberFormat="1" applyBorder="1"/>
    <xf numFmtId="165" fontId="1" fillId="3" borderId="1" xfId="3" applyNumberFormat="1" applyBorder="1"/>
    <xf numFmtId="44" fontId="1" fillId="5" borderId="1" xfId="5" applyNumberFormat="1" applyBorder="1"/>
    <xf numFmtId="44" fontId="2" fillId="6" borderId="1" xfId="5" applyNumberFormat="1" applyFont="1" applyFill="1" applyBorder="1"/>
    <xf numFmtId="0" fontId="4" fillId="0" borderId="0" xfId="0" applyFont="1"/>
    <xf numFmtId="44" fontId="4" fillId="5" borderId="1" xfId="5" applyNumberFormat="1" applyFont="1" applyBorder="1"/>
    <xf numFmtId="0" fontId="0" fillId="5" borderId="1" xfId="5" applyFont="1" applyBorder="1"/>
    <xf numFmtId="2" fontId="1" fillId="3" borderId="1" xfId="3" applyNumberFormat="1" applyBorder="1"/>
    <xf numFmtId="0" fontId="3" fillId="2" borderId="1" xfId="2" applyBorder="1"/>
    <xf numFmtId="44" fontId="3" fillId="2" borderId="1" xfId="2" applyNumberFormat="1" applyBorder="1"/>
    <xf numFmtId="44" fontId="1" fillId="5" borderId="1" xfId="1" applyFill="1" applyBorder="1" applyAlignment="1"/>
    <xf numFmtId="0" fontId="1" fillId="3" borderId="1" xfId="3" applyBorder="1" applyAlignment="1"/>
    <xf numFmtId="0" fontId="1" fillId="3" borderId="1" xfId="3" applyNumberFormat="1" applyBorder="1" applyAlignment="1"/>
    <xf numFmtId="44" fontId="1" fillId="3" borderId="1" xfId="3" applyNumberFormat="1" applyBorder="1" applyAlignment="1"/>
    <xf numFmtId="0" fontId="7" fillId="2" borderId="1" xfId="2" applyFont="1" applyBorder="1"/>
    <xf numFmtId="44" fontId="7" fillId="2" borderId="1" xfId="2" applyNumberFormat="1" applyFont="1" applyBorder="1"/>
    <xf numFmtId="0" fontId="1" fillId="3" borderId="1" xfId="1" applyNumberFormat="1" applyFill="1" applyBorder="1"/>
    <xf numFmtId="0" fontId="1" fillId="4" borderId="1" xfId="1" applyNumberFormat="1" applyFill="1" applyBorder="1"/>
    <xf numFmtId="44" fontId="1" fillId="4" borderId="1" xfId="1" applyFill="1" applyBorder="1"/>
    <xf numFmtId="44" fontId="4" fillId="4" borderId="1" xfId="1" applyFont="1" applyFill="1" applyBorder="1"/>
    <xf numFmtId="44" fontId="1" fillId="4" borderId="1" xfId="4" applyNumberFormat="1" applyBorder="1"/>
    <xf numFmtId="44" fontId="4" fillId="4" borderId="1" xfId="4" applyNumberFormat="1" applyFont="1" applyBorder="1"/>
    <xf numFmtId="0" fontId="1" fillId="3" borderId="1" xfId="3" applyBorder="1" applyAlignment="1">
      <alignment horizontal="center"/>
    </xf>
    <xf numFmtId="44" fontId="1" fillId="3" borderId="1" xfId="1" applyFill="1" applyBorder="1" applyAlignment="1"/>
    <xf numFmtId="166" fontId="4" fillId="2" borderId="1" xfId="2" applyNumberFormat="1" applyFont="1" applyBorder="1"/>
    <xf numFmtId="0" fontId="1" fillId="5" borderId="1" xfId="5" applyBorder="1" applyAlignment="1">
      <alignment horizontal="center"/>
    </xf>
    <xf numFmtId="0" fontId="1" fillId="5" borderId="1" xfId="1" applyNumberFormat="1" applyFill="1" applyBorder="1" applyAlignment="1"/>
    <xf numFmtId="0" fontId="4" fillId="2" borderId="1" xfId="2" applyFont="1" applyBorder="1" applyAlignment="1"/>
    <xf numFmtId="0" fontId="3" fillId="2" borderId="1" xfId="2" applyBorder="1" applyAlignment="1"/>
    <xf numFmtId="0" fontId="3" fillId="2" borderId="1" xfId="2" applyNumberFormat="1" applyBorder="1" applyAlignment="1"/>
    <xf numFmtId="44" fontId="3" fillId="2" borderId="1" xfId="2" applyNumberFormat="1" applyBorder="1" applyAlignment="1"/>
    <xf numFmtId="44" fontId="4" fillId="2" borderId="1" xfId="2" applyNumberFormat="1" applyFont="1" applyBorder="1" applyAlignment="1"/>
    <xf numFmtId="0" fontId="1" fillId="3" borderId="1" xfId="3" applyBorder="1" applyAlignment="1">
      <alignment horizontal="center" vertical="center"/>
    </xf>
    <xf numFmtId="0" fontId="1" fillId="3" borderId="1" xfId="3" applyBorder="1" applyAlignment="1" applyProtection="1">
      <alignment horizontal="center" shrinkToFit="1"/>
      <protection locked="0"/>
    </xf>
    <xf numFmtId="0" fontId="1" fillId="3" borderId="1" xfId="3" applyNumberFormat="1" applyBorder="1" applyAlignment="1">
      <alignment horizontal="center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44" fontId="1" fillId="3" borderId="1" xfId="1" applyFill="1" applyBorder="1" applyAlignment="1">
      <alignment horizontal="center"/>
    </xf>
    <xf numFmtId="166" fontId="1" fillId="5" borderId="1" xfId="5" applyNumberFormat="1" applyBorder="1"/>
    <xf numFmtId="2" fontId="1" fillId="3" borderId="1" xfId="3" applyNumberFormat="1" applyBorder="1" applyAlignment="1">
      <alignment horizontal="right"/>
    </xf>
    <xf numFmtId="2" fontId="1" fillId="3" borderId="1" xfId="1" applyNumberFormat="1" applyFill="1" applyBorder="1" applyAlignment="1"/>
    <xf numFmtId="0" fontId="4" fillId="8" borderId="1" xfId="2" applyFont="1" applyFill="1" applyBorder="1"/>
    <xf numFmtId="0" fontId="3" fillId="8" borderId="1" xfId="2" applyFill="1" applyBorder="1"/>
    <xf numFmtId="44" fontId="3" fillId="8" borderId="1" xfId="2" applyNumberFormat="1" applyFill="1" applyBorder="1"/>
    <xf numFmtId="44" fontId="4" fillId="8" borderId="1" xfId="2" applyNumberFormat="1" applyFont="1" applyFill="1" applyBorder="1"/>
    <xf numFmtId="0" fontId="0" fillId="4" borderId="2" xfId="4" applyFont="1" applyBorder="1" applyAlignment="1">
      <alignment horizontal="left"/>
    </xf>
    <xf numFmtId="0" fontId="0" fillId="5" borderId="1" xfId="5" applyFont="1" applyBorder="1" applyAlignment="1">
      <alignment horizontal="center"/>
    </xf>
    <xf numFmtId="0" fontId="1" fillId="4" borderId="2" xfId="4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4" fontId="0" fillId="10" borderId="14" xfId="0" applyNumberFormat="1" applyFill="1" applyBorder="1" applyAlignment="1">
      <alignment horizontal="center" vertical="center"/>
    </xf>
    <xf numFmtId="44" fontId="0" fillId="10" borderId="16" xfId="0" applyNumberForma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11" borderId="26" xfId="0" applyFont="1" applyFill="1" applyBorder="1" applyAlignment="1">
      <alignment horizontal="center" vertical="center" wrapText="1"/>
    </xf>
    <xf numFmtId="49" fontId="0" fillId="11" borderId="12" xfId="0" applyNumberForma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49" fontId="0" fillId="11" borderId="15" xfId="0" applyNumberForma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4" borderId="1" xfId="4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4" fillId="4" borderId="1" xfId="4" applyFont="1" applyBorder="1"/>
    <xf numFmtId="0" fontId="1" fillId="4" borderId="1" xfId="4" applyBorder="1"/>
    <xf numFmtId="44" fontId="1" fillId="5" borderId="1" xfId="1" applyFill="1" applyBorder="1"/>
    <xf numFmtId="43" fontId="1" fillId="3" borderId="5" xfId="3" applyNumberFormat="1" applyBorder="1" applyAlignment="1">
      <alignment horizontal="center"/>
    </xf>
    <xf numFmtId="43" fontId="1" fillId="3" borderId="1" xfId="3" applyNumberFormat="1" applyBorder="1" applyAlignment="1">
      <alignment horizontal="center"/>
    </xf>
    <xf numFmtId="44" fontId="1" fillId="5" borderId="1" xfId="5" applyNumberFormat="1" applyBorder="1" applyAlignment="1"/>
    <xf numFmtId="0" fontId="1" fillId="3" borderId="1" xfId="3" applyNumberFormat="1" applyBorder="1"/>
    <xf numFmtId="0" fontId="0" fillId="7" borderId="1" xfId="5" applyFont="1" applyFill="1" applyBorder="1" applyAlignment="1"/>
    <xf numFmtId="0" fontId="1" fillId="7" borderId="1" xfId="5" applyFill="1" applyBorder="1" applyAlignment="1"/>
    <xf numFmtId="44" fontId="1" fillId="7" borderId="1" xfId="1" applyFill="1" applyBorder="1" applyAlignment="1"/>
    <xf numFmtId="0" fontId="4" fillId="7" borderId="1" xfId="5" applyFont="1" applyFill="1" applyBorder="1" applyAlignment="1"/>
    <xf numFmtId="44" fontId="4" fillId="7" borderId="1" xfId="1" applyFont="1" applyFill="1" applyBorder="1" applyAlignment="1"/>
    <xf numFmtId="0" fontId="4" fillId="6" borderId="1" xfId="5" applyFont="1" applyFill="1" applyBorder="1" applyAlignment="1"/>
    <xf numFmtId="0" fontId="2" fillId="7" borderId="1" xfId="5" applyFont="1" applyFill="1" applyBorder="1" applyAlignment="1"/>
    <xf numFmtId="44" fontId="2" fillId="7" borderId="1" xfId="1" applyFont="1" applyFill="1" applyBorder="1" applyAlignment="1"/>
    <xf numFmtId="164" fontId="7" fillId="7" borderId="1" xfId="5" applyNumberFormat="1" applyFont="1" applyFill="1" applyBorder="1" applyAlignment="1"/>
    <xf numFmtId="0" fontId="1" fillId="4" borderId="1" xfId="4" applyBorder="1" applyAlignment="1"/>
    <xf numFmtId="0" fontId="1" fillId="4" borderId="1" xfId="4" applyNumberFormat="1" applyBorder="1"/>
    <xf numFmtId="44" fontId="1" fillId="3" borderId="1" xfId="3" applyNumberFormat="1" applyBorder="1" applyAlignment="1" applyProtection="1">
      <alignment vertical="center" shrinkToFit="1"/>
    </xf>
    <xf numFmtId="0" fontId="0" fillId="3" borderId="1" xfId="3" applyFont="1" applyBorder="1" applyAlignment="1"/>
    <xf numFmtId="0" fontId="0" fillId="3" borderId="1" xfId="3" applyFont="1" applyBorder="1"/>
    <xf numFmtId="166" fontId="1" fillId="3" borderId="1" xfId="3" applyNumberFormat="1" applyBorder="1" applyAlignment="1"/>
    <xf numFmtId="164" fontId="1" fillId="3" borderId="1" xfId="3" applyNumberFormat="1" applyBorder="1"/>
    <xf numFmtId="165" fontId="4" fillId="3" borderId="1" xfId="3" applyNumberFormat="1" applyFont="1" applyBorder="1" applyAlignment="1"/>
    <xf numFmtId="164" fontId="7" fillId="2" borderId="1" xfId="2" applyNumberFormat="1" applyFont="1" applyBorder="1" applyAlignment="1"/>
    <xf numFmtId="0" fontId="0" fillId="3" borderId="1" xfId="3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 wrapText="1"/>
    </xf>
    <xf numFmtId="44" fontId="0" fillId="0" borderId="8" xfId="1" applyFont="1" applyBorder="1" applyAlignment="1">
      <alignment horizontal="center" vertical="center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2" fontId="1" fillId="3" borderId="1" xfId="3" applyNumberFormat="1" applyBorder="1" applyAlignment="1">
      <alignment horizontal="center"/>
    </xf>
    <xf numFmtId="0" fontId="11" fillId="3" borderId="1" xfId="3" applyFont="1" applyBorder="1" applyAlignment="1"/>
    <xf numFmtId="0" fontId="7" fillId="2" borderId="0" xfId="2" applyFont="1" applyBorder="1" applyAlignment="1"/>
    <xf numFmtId="0" fontId="1" fillId="3" borderId="5" xfId="3" applyBorder="1" applyAlignment="1"/>
    <xf numFmtId="44" fontId="1" fillId="9" borderId="1" xfId="1" applyFill="1" applyBorder="1"/>
    <xf numFmtId="44" fontId="1" fillId="13" borderId="1" xfId="1" applyFill="1" applyBorder="1"/>
    <xf numFmtId="165" fontId="4" fillId="3" borderId="1" xfId="1" applyNumberFormat="1" applyFont="1" applyFill="1" applyBorder="1"/>
    <xf numFmtId="44" fontId="4" fillId="3" borderId="1" xfId="1" applyFont="1" applyFill="1" applyBorder="1"/>
    <xf numFmtId="44" fontId="7" fillId="2" borderId="0" xfId="2" applyNumberFormat="1" applyFont="1" applyBorder="1" applyAlignment="1"/>
    <xf numFmtId="164" fontId="7" fillId="2" borderId="0" xfId="2" applyNumberFormat="1" applyFont="1" applyBorder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3" borderId="1" xfId="1" applyNumberFormat="1" applyFill="1" applyBorder="1"/>
    <xf numFmtId="164" fontId="1" fillId="5" borderId="1" xfId="5" applyNumberFormat="1" applyBorder="1" applyAlignment="1"/>
    <xf numFmtId="164" fontId="4" fillId="5" borderId="1" xfId="5" applyNumberFormat="1" applyFont="1" applyBorder="1" applyAlignment="1"/>
    <xf numFmtId="164" fontId="1" fillId="3" borderId="1" xfId="1" applyNumberFormat="1" applyFill="1" applyBorder="1" applyAlignment="1"/>
    <xf numFmtId="164" fontId="3" fillId="2" borderId="1" xfId="2" applyNumberFormat="1" applyBorder="1"/>
    <xf numFmtId="164" fontId="4" fillId="2" borderId="1" xfId="2" applyNumberFormat="1" applyFont="1" applyBorder="1"/>
    <xf numFmtId="164" fontId="7" fillId="2" borderId="1" xfId="2" applyNumberFormat="1" applyFont="1" applyBorder="1"/>
    <xf numFmtId="164" fontId="1" fillId="3" borderId="1" xfId="3" applyNumberFormat="1" applyBorder="1" applyAlignment="1"/>
    <xf numFmtId="0" fontId="1" fillId="9" borderId="1" xfId="1" applyNumberFormat="1" applyFill="1" applyBorder="1"/>
    <xf numFmtId="164" fontId="1" fillId="9" borderId="1" xfId="1" applyNumberFormat="1" applyFill="1" applyBorder="1"/>
    <xf numFmtId="164" fontId="4" fillId="9" borderId="1" xfId="1" applyNumberFormat="1" applyFont="1" applyFill="1" applyBorder="1"/>
    <xf numFmtId="44" fontId="0" fillId="0" borderId="36" xfId="1" applyFont="1" applyBorder="1" applyAlignment="1">
      <alignment horizontal="center" vertical="center"/>
    </xf>
    <xf numFmtId="2" fontId="4" fillId="3" borderId="1" xfId="1" applyNumberFormat="1" applyFont="1" applyFill="1" applyBorder="1"/>
    <xf numFmtId="44" fontId="7" fillId="6" borderId="1" xfId="5" applyNumberFormat="1" applyFont="1" applyFill="1" applyBorder="1"/>
    <xf numFmtId="0" fontId="0" fillId="3" borderId="1" xfId="3" applyFont="1" applyBorder="1" applyAlignment="1">
      <alignment horizontal="center"/>
    </xf>
    <xf numFmtId="0" fontId="0" fillId="0" borderId="0" xfId="0" applyAlignment="1">
      <alignment horizontal="center"/>
    </xf>
    <xf numFmtId="0" fontId="8" fillId="4" borderId="1" xfId="4" applyFont="1" applyBorder="1" applyAlignment="1">
      <alignment horizontal="left"/>
    </xf>
    <xf numFmtId="0" fontId="3" fillId="12" borderId="0" xfId="0" applyFont="1" applyFill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44" fontId="0" fillId="0" borderId="36" xfId="0" applyNumberFormat="1" applyBorder="1"/>
    <xf numFmtId="0" fontId="2" fillId="0" borderId="3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4" fontId="0" fillId="10" borderId="13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4" fontId="0" fillId="10" borderId="41" xfId="0" applyNumberFormat="1" applyFill="1" applyBorder="1" applyAlignment="1">
      <alignment horizontal="center" vertical="center"/>
    </xf>
    <xf numFmtId="0" fontId="1" fillId="15" borderId="1" xfId="3" applyFill="1" applyBorder="1" applyAlignment="1">
      <alignment horizontal="center" vertical="center"/>
    </xf>
    <xf numFmtId="0" fontId="1" fillId="15" borderId="1" xfId="3" applyFill="1" applyBorder="1" applyAlignment="1" applyProtection="1">
      <alignment horizontal="center" shrinkToFit="1"/>
      <protection locked="0"/>
    </xf>
    <xf numFmtId="44" fontId="1" fillId="15" borderId="1" xfId="1" applyFill="1" applyBorder="1"/>
    <xf numFmtId="2" fontId="0" fillId="15" borderId="1" xfId="5" applyNumberFormat="1" applyFont="1" applyFill="1" applyBorder="1" applyAlignment="1">
      <alignment horizontal="center"/>
    </xf>
    <xf numFmtId="43" fontId="1" fillId="15" borderId="5" xfId="3" applyNumberFormat="1" applyFill="1" applyBorder="1" applyAlignment="1">
      <alignment horizontal="center"/>
    </xf>
    <xf numFmtId="0" fontId="1" fillId="15" borderId="1" xfId="3" applyFill="1" applyBorder="1" applyAlignment="1">
      <alignment horizontal="center"/>
    </xf>
    <xf numFmtId="2" fontId="1" fillId="15" borderId="1" xfId="3" applyNumberFormat="1" applyFill="1" applyBorder="1" applyAlignment="1">
      <alignment horizontal="center"/>
    </xf>
    <xf numFmtId="44" fontId="1" fillId="15" borderId="1" xfId="1" applyFill="1" applyBorder="1" applyAlignment="1"/>
    <xf numFmtId="0" fontId="1" fillId="15" borderId="1" xfId="3" applyFill="1" applyBorder="1"/>
    <xf numFmtId="165" fontId="1" fillId="3" borderId="1" xfId="3" applyNumberFormat="1" applyBorder="1" applyAlignment="1" applyProtection="1">
      <alignment horizontal="center" shrinkToFit="1"/>
      <protection locked="0"/>
    </xf>
    <xf numFmtId="165" fontId="1" fillId="3" borderId="1" xfId="3" applyNumberFormat="1" applyBorder="1" applyAlignment="1">
      <alignment horizontal="center"/>
    </xf>
    <xf numFmtId="43" fontId="12" fillId="13" borderId="5" xfId="6" applyFont="1" applyFill="1" applyBorder="1" applyAlignment="1">
      <alignment horizontal="center"/>
    </xf>
    <xf numFmtId="44" fontId="1" fillId="13" borderId="1" xfId="1" applyFont="1" applyFill="1" applyBorder="1" applyAlignment="1" applyProtection="1">
      <alignment vertical="center" shrinkToFit="1"/>
    </xf>
    <xf numFmtId="0" fontId="6" fillId="4" borderId="2" xfId="4" applyFont="1" applyBorder="1" applyAlignment="1"/>
    <xf numFmtId="0" fontId="6" fillId="4" borderId="3" xfId="4" applyFont="1" applyBorder="1" applyAlignment="1"/>
    <xf numFmtId="0" fontId="6" fillId="4" borderId="4" xfId="4" applyFont="1" applyBorder="1" applyAlignment="1"/>
    <xf numFmtId="44" fontId="1" fillId="12" borderId="1" xfId="1" applyFill="1" applyBorder="1"/>
    <xf numFmtId="164" fontId="1" fillId="12" borderId="1" xfId="3" applyNumberFormat="1" applyFill="1" applyBorder="1"/>
    <xf numFmtId="2" fontId="1" fillId="3" borderId="1" xfId="3" applyNumberFormat="1" applyBorder="1" applyAlignment="1"/>
    <xf numFmtId="2" fontId="1" fillId="3" borderId="1" xfId="3" applyNumberFormat="1" applyBorder="1" applyAlignment="1" applyProtection="1">
      <alignment horizontal="right" shrinkToFit="1"/>
      <protection locked="0"/>
    </xf>
    <xf numFmtId="0" fontId="1" fillId="3" borderId="1" xfId="3" applyBorder="1" applyAlignment="1" applyProtection="1">
      <alignment horizontal="right" shrinkToFit="1"/>
      <protection locked="0"/>
    </xf>
    <xf numFmtId="0" fontId="11" fillId="5" borderId="1" xfId="5" applyFont="1" applyBorder="1"/>
    <xf numFmtId="0" fontId="0" fillId="4" borderId="4" xfId="4" applyFont="1" applyBorder="1" applyAlignment="1">
      <alignment horizontal="left"/>
    </xf>
    <xf numFmtId="0" fontId="13" fillId="2" borderId="1" xfId="2" applyFont="1" applyBorder="1"/>
    <xf numFmtId="44" fontId="13" fillId="2" borderId="1" xfId="2" applyNumberFormat="1" applyFont="1" applyBorder="1"/>
    <xf numFmtId="166" fontId="7" fillId="2" borderId="1" xfId="2" applyNumberFormat="1" applyFont="1" applyBorder="1"/>
    <xf numFmtId="0" fontId="1" fillId="5" borderId="1" xfId="1" applyNumberFormat="1" applyFill="1" applyBorder="1"/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14" borderId="20" xfId="0" applyFont="1" applyFill="1" applyBorder="1" applyAlignment="1">
      <alignment horizontal="left" vertical="center"/>
    </xf>
    <xf numFmtId="0" fontId="2" fillId="14" borderId="21" xfId="0" applyFont="1" applyFill="1" applyBorder="1" applyAlignment="1">
      <alignment horizontal="left" vertical="center"/>
    </xf>
    <xf numFmtId="0" fontId="2" fillId="14" borderId="22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5" borderId="1" xfId="5" applyBorder="1" applyAlignment="1">
      <alignment horizontal="left"/>
    </xf>
    <xf numFmtId="0" fontId="7" fillId="2" borderId="2" xfId="2" applyFont="1" applyBorder="1" applyAlignment="1">
      <alignment horizontal="center"/>
    </xf>
    <xf numFmtId="0" fontId="7" fillId="2" borderId="4" xfId="2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5" borderId="1" xfId="5" applyBorder="1" applyAlignment="1">
      <alignment horizontal="center" vertical="center"/>
    </xf>
    <xf numFmtId="0" fontId="1" fillId="4" borderId="1" xfId="4" applyBorder="1"/>
    <xf numFmtId="0" fontId="5" fillId="2" borderId="1" xfId="2" applyFont="1" applyBorder="1" applyAlignment="1">
      <alignment horizontal="center" vertical="center"/>
    </xf>
    <xf numFmtId="0" fontId="1" fillId="4" borderId="1" xfId="4" applyBorder="1" applyAlignment="1">
      <alignment horizontal="left" vertical="top"/>
    </xf>
    <xf numFmtId="0" fontId="1" fillId="4" borderId="2" xfId="4" applyBorder="1" applyAlignment="1">
      <alignment horizontal="left"/>
    </xf>
    <xf numFmtId="0" fontId="1" fillId="4" borderId="3" xfId="4" applyBorder="1" applyAlignment="1">
      <alignment horizontal="left"/>
    </xf>
    <xf numFmtId="0" fontId="1" fillId="4" borderId="4" xfId="4" applyBorder="1" applyAlignment="1">
      <alignment horizontal="left"/>
    </xf>
    <xf numFmtId="0" fontId="0" fillId="4" borderId="1" xfId="4" applyFont="1" applyBorder="1" applyAlignment="1">
      <alignment horizontal="left"/>
    </xf>
    <xf numFmtId="0" fontId="1" fillId="4" borderId="1" xfId="4" applyBorder="1" applyAlignment="1">
      <alignment horizontal="left"/>
    </xf>
    <xf numFmtId="0" fontId="8" fillId="4" borderId="1" xfId="4" applyFont="1" applyBorder="1" applyAlignment="1">
      <alignment horizontal="left"/>
    </xf>
    <xf numFmtId="0" fontId="6" fillId="4" borderId="2" xfId="4" applyFont="1" applyBorder="1" applyAlignment="1">
      <alignment horizontal="left"/>
    </xf>
    <xf numFmtId="0" fontId="6" fillId="4" borderId="3" xfId="4" applyFont="1" applyBorder="1" applyAlignment="1">
      <alignment horizontal="left"/>
    </xf>
    <xf numFmtId="0" fontId="6" fillId="4" borderId="4" xfId="4" applyFont="1" applyBorder="1" applyAlignment="1">
      <alignment horizontal="left"/>
    </xf>
    <xf numFmtId="0" fontId="0" fillId="4" borderId="2" xfId="4" applyFont="1" applyBorder="1" applyAlignment="1"/>
    <xf numFmtId="0" fontId="0" fillId="4" borderId="4" xfId="4" applyFont="1" applyBorder="1" applyAlignment="1"/>
    <xf numFmtId="0" fontId="4" fillId="2" borderId="2" xfId="2" applyFont="1" applyBorder="1" applyAlignment="1">
      <alignment horizontal="left"/>
    </xf>
    <xf numFmtId="0" fontId="4" fillId="2" borderId="3" xfId="2" applyFont="1" applyBorder="1" applyAlignment="1">
      <alignment horizontal="left"/>
    </xf>
    <xf numFmtId="0" fontId="4" fillId="2" borderId="4" xfId="2" applyFont="1" applyBorder="1" applyAlignment="1">
      <alignment horizontal="left"/>
    </xf>
    <xf numFmtId="0" fontId="11" fillId="4" borderId="2" xfId="4" applyFont="1" applyBorder="1" applyAlignment="1"/>
    <xf numFmtId="0" fontId="11" fillId="4" borderId="4" xfId="4" applyFont="1" applyBorder="1" applyAlignment="1"/>
    <xf numFmtId="0" fontId="0" fillId="4" borderId="2" xfId="4" applyFont="1" applyBorder="1" applyAlignment="1">
      <alignment horizontal="left"/>
    </xf>
    <xf numFmtId="0" fontId="4" fillId="5" borderId="1" xfId="5" applyFont="1" applyBorder="1" applyAlignment="1">
      <alignment horizontal="left"/>
    </xf>
    <xf numFmtId="0" fontId="4" fillId="4" borderId="2" xfId="4" applyFont="1" applyBorder="1" applyAlignment="1">
      <alignment horizontal="left"/>
    </xf>
    <xf numFmtId="0" fontId="4" fillId="4" borderId="3" xfId="4" applyFont="1" applyBorder="1" applyAlignment="1">
      <alignment horizontal="left"/>
    </xf>
    <xf numFmtId="0" fontId="4" fillId="4" borderId="4" xfId="4" applyFont="1" applyBorder="1" applyAlignment="1">
      <alignment horizontal="left"/>
    </xf>
    <xf numFmtId="0" fontId="4" fillId="5" borderId="1" xfId="5" applyFont="1" applyBorder="1" applyAlignment="1">
      <alignment horizontal="center" vertical="center"/>
    </xf>
    <xf numFmtId="0" fontId="4" fillId="4" borderId="1" xfId="4" applyFont="1" applyBorder="1"/>
    <xf numFmtId="0" fontId="7" fillId="2" borderId="1" xfId="2" applyFont="1" applyBorder="1" applyAlignment="1">
      <alignment horizontal="center" vertical="center"/>
    </xf>
    <xf numFmtId="0" fontId="4" fillId="4" borderId="1" xfId="4" applyFont="1" applyBorder="1" applyAlignment="1">
      <alignment horizontal="left" vertical="top"/>
    </xf>
    <xf numFmtId="0" fontId="4" fillId="4" borderId="1" xfId="4" applyFont="1" applyBorder="1" applyAlignment="1">
      <alignment horizontal="left"/>
    </xf>
    <xf numFmtId="0" fontId="6" fillId="4" borderId="1" xfId="4" applyFont="1" applyBorder="1" applyAlignment="1">
      <alignment horizontal="left" vertical="top"/>
    </xf>
    <xf numFmtId="0" fontId="6" fillId="4" borderId="1" xfId="4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2" applyFont="1" applyBorder="1" applyAlignment="1">
      <alignment horizontal="center" vertical="center"/>
    </xf>
    <xf numFmtId="0" fontId="0" fillId="4" borderId="4" xfId="4" applyFont="1" applyBorder="1" applyAlignment="1">
      <alignment horizontal="left"/>
    </xf>
    <xf numFmtId="0" fontId="8" fillId="4" borderId="2" xfId="4" applyFont="1" applyBorder="1" applyAlignment="1">
      <alignment horizontal="left"/>
    </xf>
    <xf numFmtId="0" fontId="8" fillId="4" borderId="4" xfId="4" applyFont="1" applyBorder="1" applyAlignment="1">
      <alignment horizontal="left"/>
    </xf>
    <xf numFmtId="0" fontId="11" fillId="4" borderId="2" xfId="4" applyFont="1" applyBorder="1" applyAlignment="1">
      <alignment horizontal="left"/>
    </xf>
    <xf numFmtId="0" fontId="11" fillId="4" borderId="4" xfId="4" applyFont="1" applyBorder="1" applyAlignment="1">
      <alignment horizontal="left"/>
    </xf>
    <xf numFmtId="0" fontId="0" fillId="5" borderId="1" xfId="5" applyFont="1" applyBorder="1" applyAlignment="1">
      <alignment horizontal="center" vertical="center"/>
    </xf>
    <xf numFmtId="0" fontId="1" fillId="4" borderId="2" xfId="4" applyBorder="1" applyAlignment="1">
      <alignment horizontal="left" vertical="top"/>
    </xf>
    <xf numFmtId="0" fontId="1" fillId="4" borderId="3" xfId="4" applyBorder="1" applyAlignment="1">
      <alignment horizontal="left" vertical="top"/>
    </xf>
    <xf numFmtId="0" fontId="1" fillId="4" borderId="4" xfId="4" applyBorder="1" applyAlignment="1">
      <alignment horizontal="left" vertical="top"/>
    </xf>
  </cellXfs>
  <cellStyles count="7">
    <cellStyle name="20% - Ênfase6" xfId="3" builtinId="50"/>
    <cellStyle name="40% - Ênfase6" xfId="4" builtinId="51"/>
    <cellStyle name="60% - Ênfase6" xfId="5" builtinId="52"/>
    <cellStyle name="Ênfase6" xfId="2" builtinId="49"/>
    <cellStyle name="Moeda" xfId="1" builtinId="4"/>
    <cellStyle name="Normal" xfId="0" builtinId="0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microsoft.com/office/2017/10/relationships/person" Target="persons/perso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79562</xdr:rowOff>
    </xdr:from>
    <xdr:to>
      <xdr:col>0</xdr:col>
      <xdr:colOff>1600200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30C77D-939F-43C6-9A35-C2E75227E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498E-DC23-42BB-9D2E-000579B24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06A623-6F50-4141-BCB4-B09BEAED1C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7433E95-B7EA-43E5-9AC4-15ED8EF77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BBF1019-BEC0-40AD-890B-294489BB0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307041</xdr:colOff>
      <xdr:row>0</xdr:row>
      <xdr:rowOff>41462</xdr:rowOff>
    </xdr:from>
    <xdr:to>
      <xdr:col>0</xdr:col>
      <xdr:colOff>1619250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A76C08F-57CE-4BEA-9684-C8B2BAB5F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41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230841</xdr:colOff>
      <xdr:row>0</xdr:row>
      <xdr:rowOff>79562</xdr:rowOff>
    </xdr:from>
    <xdr:to>
      <xdr:col>0</xdr:col>
      <xdr:colOff>1543050</xdr:colOff>
      <xdr:row>1</xdr:row>
      <xdr:rowOff>329728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C7BECD-454F-421E-96A8-69C6946EC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84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211791</xdr:colOff>
      <xdr:row>0</xdr:row>
      <xdr:rowOff>79562</xdr:rowOff>
    </xdr:from>
    <xdr:to>
      <xdr:col>0</xdr:col>
      <xdr:colOff>1524000</xdr:colOff>
      <xdr:row>1</xdr:row>
      <xdr:rowOff>263053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538676-B49D-4412-BA35-285A0437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91" y="79562"/>
          <a:ext cx="1312209" cy="44066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354666</xdr:colOff>
      <xdr:row>0</xdr:row>
      <xdr:rowOff>38100</xdr:rowOff>
    </xdr:from>
    <xdr:to>
      <xdr:col>0</xdr:col>
      <xdr:colOff>1666875</xdr:colOff>
      <xdr:row>1</xdr:row>
      <xdr:rowOff>288266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19BBCC-35E6-44DD-9585-D724E434A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66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430866</xdr:colOff>
      <xdr:row>0</xdr:row>
      <xdr:rowOff>41462</xdr:rowOff>
    </xdr:from>
    <xdr:to>
      <xdr:col>0</xdr:col>
      <xdr:colOff>1743075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735CB0-C88A-4516-8251-D51F28CB3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86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421341</xdr:colOff>
      <xdr:row>0</xdr:row>
      <xdr:rowOff>22412</xdr:rowOff>
    </xdr:from>
    <xdr:to>
      <xdr:col>0</xdr:col>
      <xdr:colOff>1733550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9DF67A-468D-4B11-A08B-E159EE1DF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3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636606</xdr:colOff>
      <xdr:row>0</xdr:row>
      <xdr:rowOff>75752</xdr:rowOff>
    </xdr:from>
    <xdr:to>
      <xdr:col>0</xdr:col>
      <xdr:colOff>1948815</xdr:colOff>
      <xdr:row>1</xdr:row>
      <xdr:rowOff>318298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5545542-234B-4F3E-84C8-9F26405B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606" y="75752"/>
          <a:ext cx="1312209" cy="433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449916</xdr:colOff>
      <xdr:row>0</xdr:row>
      <xdr:rowOff>22412</xdr:rowOff>
    </xdr:from>
    <xdr:to>
      <xdr:col>0</xdr:col>
      <xdr:colOff>1762125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6C08B6-5FAE-4C0C-9105-B0A56D285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91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98612</xdr:rowOff>
    </xdr:from>
    <xdr:to>
      <xdr:col>0</xdr:col>
      <xdr:colOff>1866900</xdr:colOff>
      <xdr:row>1</xdr:row>
      <xdr:rowOff>326387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7F6765-D32D-4840-8475-D62A118B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8612"/>
          <a:ext cx="1495425" cy="4182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98613</xdr:rowOff>
    </xdr:from>
    <xdr:to>
      <xdr:col>0</xdr:col>
      <xdr:colOff>2028824</xdr:colOff>
      <xdr:row>1</xdr:row>
      <xdr:rowOff>318395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850D0C-4E0E-424B-AEC2-C7A08B780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98613"/>
          <a:ext cx="1581149" cy="4102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123825</xdr:rowOff>
    </xdr:from>
    <xdr:to>
      <xdr:col>0</xdr:col>
      <xdr:colOff>2038349</xdr:colOff>
      <xdr:row>1</xdr:row>
      <xdr:rowOff>343607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8A5548B-11DB-4DF4-8E67-7CF18B085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23825"/>
          <a:ext cx="1581149" cy="4007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47625</xdr:rowOff>
    </xdr:from>
    <xdr:to>
      <xdr:col>0</xdr:col>
      <xdr:colOff>1971674</xdr:colOff>
      <xdr:row>1</xdr:row>
      <xdr:rowOff>267407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EA4FD-4C5B-4E8C-B32D-6B76A540D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7625"/>
          <a:ext cx="1581149" cy="4102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38100</xdr:rowOff>
    </xdr:from>
    <xdr:to>
      <xdr:col>0</xdr:col>
      <xdr:colOff>2009774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EA79324-7546-4DF9-A2E3-4F1696ED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38100</xdr:rowOff>
    </xdr:from>
    <xdr:to>
      <xdr:col>0</xdr:col>
      <xdr:colOff>1943099</xdr:colOff>
      <xdr:row>1</xdr:row>
      <xdr:rowOff>257882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30B63A-DEDA-4134-96A6-6C8CC03D1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8100"/>
          <a:ext cx="1581149" cy="4102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108137</xdr:rowOff>
    </xdr:from>
    <xdr:to>
      <xdr:col>0</xdr:col>
      <xdr:colOff>1847850</xdr:colOff>
      <xdr:row>1</xdr:row>
      <xdr:rowOff>343532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6DE01A7-623A-4457-B5C6-16F665435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8137"/>
          <a:ext cx="1495425" cy="4258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EE94FC-F5F2-4463-B252-A7BF9DAE3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1065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0</xdr:row>
      <xdr:rowOff>22412</xdr:rowOff>
    </xdr:from>
    <xdr:to>
      <xdr:col>0</xdr:col>
      <xdr:colOff>1790700</xdr:colOff>
      <xdr:row>1</xdr:row>
      <xdr:rowOff>257807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1DA5EF4-B83B-4B06-99ED-953EFB11A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412"/>
          <a:ext cx="1495425" cy="42589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488016</xdr:colOff>
      <xdr:row>0</xdr:row>
      <xdr:rowOff>38100</xdr:rowOff>
    </xdr:from>
    <xdr:to>
      <xdr:col>0</xdr:col>
      <xdr:colOff>1800225</xdr:colOff>
      <xdr:row>1</xdr:row>
      <xdr:rowOff>250166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BDB40-8F22-405D-BB3E-355525DEE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016" y="38100"/>
          <a:ext cx="1312209" cy="440666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70037</xdr:rowOff>
    </xdr:from>
    <xdr:to>
      <xdr:col>0</xdr:col>
      <xdr:colOff>1600200</xdr:colOff>
      <xdr:row>1</xdr:row>
      <xdr:rowOff>320203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ABE19B-2364-48BC-B690-AEFCD9AE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0037"/>
          <a:ext cx="1312209" cy="440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287991</xdr:colOff>
      <xdr:row>0</xdr:row>
      <xdr:rowOff>70037</xdr:rowOff>
    </xdr:from>
    <xdr:to>
      <xdr:col>0</xdr:col>
      <xdr:colOff>1600200</xdr:colOff>
      <xdr:row>1</xdr:row>
      <xdr:rowOff>320203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4152E71-D995-44DF-8A2F-7185A2AD1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991" y="70037"/>
          <a:ext cx="1312209" cy="44066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98612</xdr:rowOff>
    </xdr:from>
    <xdr:to>
      <xdr:col>0</xdr:col>
      <xdr:colOff>1552575</xdr:colOff>
      <xdr:row>1</xdr:row>
      <xdr:rowOff>348778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49ED2-A582-4699-A8F3-A7545ED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98612"/>
          <a:ext cx="1312209" cy="440666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173691</xdr:colOff>
      <xdr:row>0</xdr:row>
      <xdr:rowOff>50987</xdr:rowOff>
    </xdr:from>
    <xdr:to>
      <xdr:col>0</xdr:col>
      <xdr:colOff>1485900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AEC8A-CA6E-400C-8A2C-897A2744E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91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41462</xdr:rowOff>
    </xdr:from>
    <xdr:to>
      <xdr:col>0</xdr:col>
      <xdr:colOff>1533525</xdr:colOff>
      <xdr:row>1</xdr:row>
      <xdr:rowOff>291628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672F8E-4098-45F1-BF5D-D8E0A825B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41462"/>
          <a:ext cx="1312209" cy="440666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A4ACD1E-A1BD-4A49-9191-C48C4EA79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316566</xdr:colOff>
      <xdr:row>0</xdr:row>
      <xdr:rowOff>50987</xdr:rowOff>
    </xdr:from>
    <xdr:to>
      <xdr:col>0</xdr:col>
      <xdr:colOff>1628775</xdr:colOff>
      <xdr:row>1</xdr:row>
      <xdr:rowOff>301153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37A9CFD-B6F2-4FAA-B036-AA44DD575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66" y="50987"/>
          <a:ext cx="1312209" cy="44066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4FA652-8D37-40A1-B2EC-059B6B194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345141</xdr:colOff>
      <xdr:row>0</xdr:row>
      <xdr:rowOff>22412</xdr:rowOff>
    </xdr:from>
    <xdr:to>
      <xdr:col>0</xdr:col>
      <xdr:colOff>1657350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A9A240-878C-4DB7-910C-1BF34C95E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141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278466</xdr:colOff>
      <xdr:row>0</xdr:row>
      <xdr:rowOff>22412</xdr:rowOff>
    </xdr:from>
    <xdr:to>
      <xdr:col>0</xdr:col>
      <xdr:colOff>1590675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5AD226-6B86-4120-A58C-741125CB4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240366</xdr:colOff>
      <xdr:row>0</xdr:row>
      <xdr:rowOff>22412</xdr:rowOff>
    </xdr:from>
    <xdr:to>
      <xdr:col>0</xdr:col>
      <xdr:colOff>1552575</xdr:colOff>
      <xdr:row>1</xdr:row>
      <xdr:rowOff>272578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5738ED-EDE1-4475-AF9B-7ED4C87E2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66" y="22412"/>
          <a:ext cx="1312209" cy="440666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516591</xdr:colOff>
      <xdr:row>0</xdr:row>
      <xdr:rowOff>60512</xdr:rowOff>
    </xdr:from>
    <xdr:to>
      <xdr:col>0</xdr:col>
      <xdr:colOff>1828800</xdr:colOff>
      <xdr:row>1</xdr:row>
      <xdr:rowOff>310678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A9FBFF-AB6C-4D93-A6C4-3B31D7B7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591" y="60512"/>
          <a:ext cx="1312209" cy="440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DCBBE1-88F8-4FC9-BEDF-87B75559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249891</xdr:colOff>
      <xdr:row>0</xdr:row>
      <xdr:rowOff>41462</xdr:rowOff>
    </xdr:from>
    <xdr:to>
      <xdr:col>0</xdr:col>
      <xdr:colOff>1579493</xdr:colOff>
      <xdr:row>1</xdr:row>
      <xdr:rowOff>310068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4626FD-ACE1-4EC5-B177-0EC894D39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891" y="41462"/>
          <a:ext cx="1329602" cy="4591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418039-8C4E-481C-8238-E50826ED3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221316</xdr:colOff>
      <xdr:row>0</xdr:row>
      <xdr:rowOff>66675</xdr:rowOff>
    </xdr:from>
    <xdr:to>
      <xdr:col>0</xdr:col>
      <xdr:colOff>1533525</xdr:colOff>
      <xdr:row>1</xdr:row>
      <xdr:rowOff>316841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3F747D-096C-476A-A2FF-6E2B4687A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316" y="66675"/>
          <a:ext cx="1312209" cy="4311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259416</xdr:colOff>
      <xdr:row>0</xdr:row>
      <xdr:rowOff>95250</xdr:rowOff>
    </xdr:from>
    <xdr:to>
      <xdr:col>0</xdr:col>
      <xdr:colOff>1571625</xdr:colOff>
      <xdr:row>1</xdr:row>
      <xdr:rowOff>345416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699F37-EFAC-40FF-AB5B-CAB56DF5E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16" y="95250"/>
          <a:ext cx="1312209" cy="43114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268941</xdr:colOff>
      <xdr:row>0</xdr:row>
      <xdr:rowOff>22412</xdr:rowOff>
    </xdr:from>
    <xdr:to>
      <xdr:col>0</xdr:col>
      <xdr:colOff>1636059</xdr:colOff>
      <xdr:row>1</xdr:row>
      <xdr:rowOff>291018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16F9EA-B9B0-4372-9387-19B9C7582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41" y="22412"/>
          <a:ext cx="1367118" cy="4591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0ec1a2a21c01397/&#193;rea%20de%20Trabalho/Cota&#231;&#227;o%20Or&#231;amento%20Sicoob/Planilhas%20Sicoob%20-%20Refer&#234;ncias%20Agosto%202024.xlsx" TargetMode="External"/><Relationship Id="rId1" Type="http://schemas.openxmlformats.org/officeDocument/2006/relationships/externalLinkPath" Target="Planilhas%20Sicoob%20-%20Refer&#234;ncias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0ec1a2a21c01397/&#193;rea%20de%20Trabalho/Planilhas%20Sicoob%20-%20Refer&#234;ncias%20Fevreiro%202024.xlsx" TargetMode="External"/><Relationship Id="rId1" Type="http://schemas.openxmlformats.org/officeDocument/2006/relationships/externalLinkPath" Target="Planilhas%20Sicoob%20-%20Refer&#234;ncias%20Fevr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8-2024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 08-2024"/>
      <sheetName val="Banana"/>
      <sheetName val="Referência Banana"/>
      <sheetName val="Abóbora Cabutiá"/>
      <sheetName val="Referência Abóbora Cabutiá"/>
      <sheetName val="Equinos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 Intensivo"/>
      <sheetName val="Leite - Intensivo "/>
    </sheetNames>
    <sheetDataSet>
      <sheetData sheetId="0"/>
      <sheetData sheetId="1">
        <row r="65">
          <cell r="B65">
            <v>29945.654571428571</v>
          </cell>
        </row>
      </sheetData>
      <sheetData sheetId="2">
        <row r="6">
          <cell r="D6">
            <v>307.5</v>
          </cell>
        </row>
        <row r="7">
          <cell r="D7">
            <v>2539.5</v>
          </cell>
        </row>
        <row r="8">
          <cell r="D8">
            <v>406</v>
          </cell>
        </row>
        <row r="9">
          <cell r="D9">
            <v>2830.5</v>
          </cell>
        </row>
        <row r="10">
          <cell r="D10">
            <v>3176.6666666666665</v>
          </cell>
        </row>
        <row r="12">
          <cell r="D12">
            <v>28</v>
          </cell>
        </row>
        <row r="13">
          <cell r="D13">
            <v>166</v>
          </cell>
        </row>
        <row r="14">
          <cell r="D14">
            <v>338.42857142857144</v>
          </cell>
        </row>
        <row r="16">
          <cell r="D16">
            <v>18.7</v>
          </cell>
        </row>
        <row r="17">
          <cell r="D17">
            <v>25</v>
          </cell>
        </row>
        <row r="18">
          <cell r="D18">
            <v>89.333333333333329</v>
          </cell>
        </row>
        <row r="19">
          <cell r="D19">
            <v>409.46</v>
          </cell>
        </row>
        <row r="20">
          <cell r="D20">
            <v>71.2</v>
          </cell>
        </row>
        <row r="21">
          <cell r="D21">
            <v>41.416666666666664</v>
          </cell>
        </row>
        <row r="22">
          <cell r="D22">
            <v>24.7</v>
          </cell>
        </row>
        <row r="23">
          <cell r="D23">
            <v>131.6</v>
          </cell>
        </row>
        <row r="24">
          <cell r="D24">
            <v>28.833333333333332</v>
          </cell>
        </row>
        <row r="25">
          <cell r="E25">
            <v>66.5</v>
          </cell>
        </row>
        <row r="26">
          <cell r="E26">
            <v>1500</v>
          </cell>
        </row>
      </sheetData>
      <sheetData sheetId="3">
        <row r="71">
          <cell r="B71">
            <v>112309.80243809524</v>
          </cell>
        </row>
      </sheetData>
      <sheetData sheetId="4">
        <row r="6">
          <cell r="D6">
            <v>307.5</v>
          </cell>
        </row>
        <row r="7">
          <cell r="D7">
            <v>2830.5</v>
          </cell>
        </row>
        <row r="8">
          <cell r="D8">
            <v>406</v>
          </cell>
        </row>
        <row r="9">
          <cell r="D9">
            <v>2519.2620000000002</v>
          </cell>
        </row>
        <row r="10">
          <cell r="D10">
            <v>3176.6666666666665</v>
          </cell>
        </row>
        <row r="12">
          <cell r="D12">
            <v>7.63</v>
          </cell>
        </row>
        <row r="13">
          <cell r="D13">
            <v>64.5</v>
          </cell>
        </row>
        <row r="14">
          <cell r="D14">
            <v>41.666666666666664</v>
          </cell>
        </row>
        <row r="15">
          <cell r="D15">
            <v>30.939999999999998</v>
          </cell>
        </row>
        <row r="16">
          <cell r="D16">
            <v>24.7</v>
          </cell>
        </row>
        <row r="17">
          <cell r="D17">
            <v>155</v>
          </cell>
        </row>
        <row r="18">
          <cell r="D18">
            <v>71.2</v>
          </cell>
        </row>
        <row r="19">
          <cell r="D19">
            <v>77</v>
          </cell>
        </row>
        <row r="20">
          <cell r="D20">
            <v>166</v>
          </cell>
        </row>
        <row r="21">
          <cell r="D21">
            <v>338.42857142857144</v>
          </cell>
        </row>
        <row r="22">
          <cell r="D22">
            <v>131.6</v>
          </cell>
        </row>
        <row r="23">
          <cell r="D23">
            <v>54.666666666666664</v>
          </cell>
        </row>
        <row r="25">
          <cell r="D25">
            <v>28.833333333333332</v>
          </cell>
        </row>
        <row r="26">
          <cell r="D26">
            <v>66.5</v>
          </cell>
        </row>
        <row r="27">
          <cell r="D27">
            <v>145</v>
          </cell>
        </row>
      </sheetData>
      <sheetData sheetId="5">
        <row r="61">
          <cell r="B61">
            <v>25562.551095238094</v>
          </cell>
        </row>
      </sheetData>
      <sheetData sheetId="6">
        <row r="6">
          <cell r="D6">
            <v>307.5</v>
          </cell>
        </row>
        <row r="7">
          <cell r="D7">
            <v>2830.5</v>
          </cell>
        </row>
        <row r="8">
          <cell r="D8">
            <v>406</v>
          </cell>
        </row>
        <row r="9">
          <cell r="D9">
            <v>1736.2180000000001</v>
          </cell>
        </row>
        <row r="10">
          <cell r="D10">
            <v>2007.5</v>
          </cell>
        </row>
        <row r="11">
          <cell r="D11">
            <v>2519.2620000000002</v>
          </cell>
        </row>
        <row r="13">
          <cell r="D13">
            <v>7.63</v>
          </cell>
        </row>
        <row r="14">
          <cell r="D14">
            <v>89.333333333333329</v>
          </cell>
        </row>
        <row r="15">
          <cell r="D15">
            <v>41.666666666666664</v>
          </cell>
        </row>
        <row r="16">
          <cell r="D16">
            <v>30.939999999999998</v>
          </cell>
        </row>
        <row r="17">
          <cell r="D17">
            <v>24.7</v>
          </cell>
        </row>
        <row r="18">
          <cell r="D18">
            <v>81</v>
          </cell>
        </row>
        <row r="19">
          <cell r="D19">
            <v>71.2</v>
          </cell>
        </row>
        <row r="20">
          <cell r="D20">
            <v>166</v>
          </cell>
        </row>
        <row r="21">
          <cell r="D21">
            <v>338.42857142857144</v>
          </cell>
        </row>
        <row r="22">
          <cell r="D22">
            <v>131.6</v>
          </cell>
        </row>
        <row r="23">
          <cell r="D23">
            <v>54.666666666666664</v>
          </cell>
        </row>
        <row r="24">
          <cell r="D24">
            <v>106</v>
          </cell>
        </row>
        <row r="25">
          <cell r="D25">
            <v>28.833333333333332</v>
          </cell>
        </row>
        <row r="26">
          <cell r="D26">
            <v>66.5</v>
          </cell>
        </row>
      </sheetData>
      <sheetData sheetId="7">
        <row r="53">
          <cell r="B53">
            <v>13885.900084033612</v>
          </cell>
        </row>
      </sheetData>
      <sheetData sheetId="8">
        <row r="7">
          <cell r="D7">
            <v>307.5</v>
          </cell>
        </row>
        <row r="9">
          <cell r="D9">
            <v>81</v>
          </cell>
        </row>
        <row r="10">
          <cell r="D10">
            <v>305.66666666666669</v>
          </cell>
        </row>
        <row r="11">
          <cell r="D11">
            <v>71.2</v>
          </cell>
        </row>
        <row r="12">
          <cell r="D12">
            <v>59.714285714285715</v>
          </cell>
        </row>
        <row r="13">
          <cell r="D13">
            <v>32.700000000000003</v>
          </cell>
        </row>
        <row r="14">
          <cell r="D14">
            <v>1525</v>
          </cell>
        </row>
        <row r="15">
          <cell r="D15">
            <v>557.5</v>
          </cell>
        </row>
        <row r="16">
          <cell r="D16">
            <v>171</v>
          </cell>
        </row>
        <row r="17">
          <cell r="D17">
            <v>76.428571428571431</v>
          </cell>
        </row>
        <row r="18">
          <cell r="D18">
            <v>79.599999999999994</v>
          </cell>
        </row>
        <row r="19">
          <cell r="D19">
            <v>287</v>
          </cell>
        </row>
        <row r="20">
          <cell r="D20">
            <v>106</v>
          </cell>
        </row>
        <row r="22">
          <cell r="D22">
            <v>18.7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184.33333333333334</v>
          </cell>
        </row>
        <row r="27">
          <cell r="D27">
            <v>28</v>
          </cell>
        </row>
        <row r="28">
          <cell r="D28">
            <v>338.42857142857144</v>
          </cell>
        </row>
        <row r="29">
          <cell r="D29">
            <v>76.428571428571431</v>
          </cell>
        </row>
      </sheetData>
      <sheetData sheetId="9">
        <row r="52">
          <cell r="B52">
            <v>16725.541911764707</v>
          </cell>
        </row>
      </sheetData>
      <sheetData sheetId="10">
        <row r="6">
          <cell r="D6">
            <v>2852.5</v>
          </cell>
        </row>
        <row r="7">
          <cell r="D7">
            <v>307.5</v>
          </cell>
        </row>
        <row r="9">
          <cell r="D9">
            <v>81</v>
          </cell>
        </row>
        <row r="10">
          <cell r="D10">
            <v>305.66666666666669</v>
          </cell>
        </row>
        <row r="11">
          <cell r="D11">
            <v>71.2</v>
          </cell>
        </row>
        <row r="12">
          <cell r="D12">
            <v>59.714285714285715</v>
          </cell>
        </row>
        <row r="13">
          <cell r="D13">
            <v>32.700000000000003</v>
          </cell>
        </row>
        <row r="14">
          <cell r="D14">
            <v>1525</v>
          </cell>
        </row>
        <row r="15">
          <cell r="D15">
            <v>557.5</v>
          </cell>
        </row>
        <row r="16">
          <cell r="D16">
            <v>171</v>
          </cell>
        </row>
        <row r="17">
          <cell r="D17">
            <v>76.428571428571431</v>
          </cell>
        </row>
        <row r="18">
          <cell r="D18">
            <v>79.599999999999994</v>
          </cell>
        </row>
        <row r="19">
          <cell r="D19">
            <v>287</v>
          </cell>
        </row>
        <row r="20">
          <cell r="D20">
            <v>106</v>
          </cell>
        </row>
        <row r="22">
          <cell r="D22">
            <v>18.7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184.33333333333334</v>
          </cell>
        </row>
        <row r="27">
          <cell r="D27">
            <v>28</v>
          </cell>
        </row>
        <row r="28">
          <cell r="D28">
            <v>338.42857142857144</v>
          </cell>
        </row>
        <row r="29">
          <cell r="D29">
            <v>76.428571428571431</v>
          </cell>
        </row>
      </sheetData>
      <sheetData sheetId="11">
        <row r="55">
          <cell r="B55">
            <v>21386.660847507679</v>
          </cell>
        </row>
      </sheetData>
      <sheetData sheetId="12">
        <row r="6">
          <cell r="D6">
            <v>2852.5</v>
          </cell>
        </row>
        <row r="7">
          <cell r="D7">
            <v>307.5</v>
          </cell>
        </row>
        <row r="8">
          <cell r="D8">
            <v>406</v>
          </cell>
        </row>
        <row r="10">
          <cell r="C10">
            <v>0.18</v>
          </cell>
          <cell r="D10">
            <v>460</v>
          </cell>
        </row>
        <row r="11">
          <cell r="C11">
            <v>2</v>
          </cell>
          <cell r="D11">
            <v>81</v>
          </cell>
        </row>
        <row r="12">
          <cell r="C12">
            <v>1.2</v>
          </cell>
          <cell r="D12">
            <v>305.66666666666669</v>
          </cell>
        </row>
        <row r="13">
          <cell r="C13">
            <v>6</v>
          </cell>
          <cell r="D13">
            <v>71.2</v>
          </cell>
        </row>
        <row r="14">
          <cell r="C14">
            <v>2</v>
          </cell>
          <cell r="D14">
            <v>59.714285714285715</v>
          </cell>
        </row>
        <row r="16">
          <cell r="C16">
            <v>1</v>
          </cell>
          <cell r="D16">
            <v>188</v>
          </cell>
        </row>
        <row r="17">
          <cell r="C17">
            <v>1</v>
          </cell>
          <cell r="D17">
            <v>340</v>
          </cell>
        </row>
        <row r="18">
          <cell r="C18">
            <v>0.8</v>
          </cell>
          <cell r="D18">
            <v>54.666666666666664</v>
          </cell>
        </row>
        <row r="19">
          <cell r="C19">
            <v>2</v>
          </cell>
          <cell r="D19">
            <v>92.5</v>
          </cell>
        </row>
        <row r="20">
          <cell r="C20">
            <v>1.4</v>
          </cell>
          <cell r="D20">
            <v>152</v>
          </cell>
        </row>
        <row r="21">
          <cell r="C21">
            <v>1.25</v>
          </cell>
          <cell r="D21">
            <v>76.428571428571431</v>
          </cell>
        </row>
        <row r="23">
          <cell r="C23">
            <v>0.6</v>
          </cell>
          <cell r="D23">
            <v>287</v>
          </cell>
        </row>
        <row r="24">
          <cell r="C24">
            <v>0.4</v>
          </cell>
          <cell r="D24">
            <v>106</v>
          </cell>
        </row>
        <row r="25">
          <cell r="C25">
            <v>15</v>
          </cell>
          <cell r="D25">
            <v>18.7</v>
          </cell>
        </row>
        <row r="26">
          <cell r="C26">
            <v>1.8</v>
          </cell>
          <cell r="D26">
            <v>36.469117647058823</v>
          </cell>
        </row>
        <row r="27">
          <cell r="C27">
            <v>3</v>
          </cell>
          <cell r="D27">
            <v>17.175000000000001</v>
          </cell>
        </row>
        <row r="28">
          <cell r="C28">
            <v>1.2</v>
          </cell>
          <cell r="D28">
            <v>184.33333333333334</v>
          </cell>
        </row>
        <row r="30">
          <cell r="C30">
            <v>4</v>
          </cell>
          <cell r="D30">
            <v>28</v>
          </cell>
        </row>
        <row r="31">
          <cell r="C31">
            <v>0.12</v>
          </cell>
          <cell r="D31">
            <v>338.42857142857144</v>
          </cell>
        </row>
        <row r="32">
          <cell r="C32">
            <v>0.05</v>
          </cell>
          <cell r="D32">
            <v>1823.0120481927711</v>
          </cell>
        </row>
        <row r="33">
          <cell r="C33">
            <v>0.5</v>
          </cell>
          <cell r="D33">
            <v>76.428571428571431</v>
          </cell>
        </row>
      </sheetData>
      <sheetData sheetId="13">
        <row r="54">
          <cell r="B54">
            <v>18711.565653501399</v>
          </cell>
        </row>
      </sheetData>
      <sheetData sheetId="14">
        <row r="54">
          <cell r="B54">
            <v>23056.249253501403</v>
          </cell>
        </row>
      </sheetData>
      <sheetData sheetId="15">
        <row r="6">
          <cell r="D6">
            <v>2007.5</v>
          </cell>
        </row>
        <row r="7">
          <cell r="D7">
            <v>307.5</v>
          </cell>
        </row>
        <row r="8">
          <cell r="D8">
            <v>1736.2180000000001</v>
          </cell>
        </row>
        <row r="9">
          <cell r="D9">
            <v>2830.5</v>
          </cell>
        </row>
        <row r="10">
          <cell r="D10">
            <v>406</v>
          </cell>
        </row>
        <row r="12">
          <cell r="D12">
            <v>81</v>
          </cell>
        </row>
        <row r="13">
          <cell r="D13">
            <v>81</v>
          </cell>
        </row>
        <row r="14">
          <cell r="D14">
            <v>305.66666666666669</v>
          </cell>
        </row>
        <row r="15">
          <cell r="D15">
            <v>71.5</v>
          </cell>
        </row>
        <row r="16">
          <cell r="D16">
            <v>92.5</v>
          </cell>
        </row>
        <row r="17">
          <cell r="D17">
            <v>188</v>
          </cell>
        </row>
        <row r="18">
          <cell r="D18">
            <v>54.666666666666664</v>
          </cell>
        </row>
        <row r="19">
          <cell r="D19">
            <v>65</v>
          </cell>
        </row>
        <row r="20">
          <cell r="D20">
            <v>76.428571428571431</v>
          </cell>
        </row>
        <row r="21">
          <cell r="D21">
            <v>106</v>
          </cell>
        </row>
        <row r="22">
          <cell r="D22">
            <v>30.939999999999998</v>
          </cell>
        </row>
        <row r="23">
          <cell r="D23">
            <v>36.469117647058823</v>
          </cell>
        </row>
        <row r="24">
          <cell r="D24">
            <v>17.175000000000001</v>
          </cell>
        </row>
        <row r="25">
          <cell r="D25">
            <v>110.5</v>
          </cell>
        </row>
        <row r="26">
          <cell r="D26">
            <v>89.333333333333329</v>
          </cell>
        </row>
        <row r="27">
          <cell r="D27">
            <v>3.5</v>
          </cell>
        </row>
        <row r="28">
          <cell r="D28">
            <v>35.1875</v>
          </cell>
        </row>
        <row r="29">
          <cell r="D29">
            <v>76.428571428571431</v>
          </cell>
        </row>
      </sheetData>
      <sheetData sheetId="16">
        <row r="67">
          <cell r="B67">
            <v>186525.00600000002</v>
          </cell>
        </row>
      </sheetData>
      <sheetData sheetId="17">
        <row r="6">
          <cell r="D6">
            <v>3500</v>
          </cell>
        </row>
        <row r="7">
          <cell r="D7">
            <v>307.5</v>
          </cell>
        </row>
        <row r="8">
          <cell r="D8">
            <v>1736.2180000000001</v>
          </cell>
        </row>
        <row r="9">
          <cell r="D9">
            <v>406</v>
          </cell>
        </row>
        <row r="10">
          <cell r="D10">
            <v>26</v>
          </cell>
        </row>
        <row r="19">
          <cell r="D19">
            <v>7.9</v>
          </cell>
        </row>
        <row r="20">
          <cell r="D20">
            <v>20</v>
          </cell>
        </row>
        <row r="21">
          <cell r="D21">
            <v>22</v>
          </cell>
        </row>
        <row r="22">
          <cell r="D22">
            <v>15</v>
          </cell>
        </row>
        <row r="23">
          <cell r="D23">
            <v>1600</v>
          </cell>
        </row>
        <row r="24">
          <cell r="D24">
            <v>3890</v>
          </cell>
        </row>
        <row r="25">
          <cell r="D25">
            <v>2722</v>
          </cell>
        </row>
        <row r="26">
          <cell r="D26">
            <v>78.48</v>
          </cell>
        </row>
        <row r="27">
          <cell r="D27">
            <v>75</v>
          </cell>
        </row>
        <row r="28">
          <cell r="D28">
            <v>64</v>
          </cell>
        </row>
        <row r="29">
          <cell r="D29">
            <v>365</v>
          </cell>
        </row>
        <row r="30">
          <cell r="D30">
            <v>196</v>
          </cell>
        </row>
      </sheetData>
      <sheetData sheetId="18">
        <row r="66">
          <cell r="B66">
            <v>49063.864401960789</v>
          </cell>
        </row>
      </sheetData>
      <sheetData sheetId="19">
        <row r="66">
          <cell r="B66">
            <v>48941.617401960786</v>
          </cell>
        </row>
      </sheetData>
      <sheetData sheetId="20">
        <row r="7">
          <cell r="D7">
            <v>3630</v>
          </cell>
        </row>
        <row r="8">
          <cell r="D8">
            <v>3176.6666666666665</v>
          </cell>
        </row>
        <row r="10">
          <cell r="D10">
            <v>3027.3333333333335</v>
          </cell>
        </row>
        <row r="11">
          <cell r="D11">
            <v>21.277573529411764</v>
          </cell>
        </row>
        <row r="12">
          <cell r="D12">
            <v>303.5</v>
          </cell>
        </row>
        <row r="13">
          <cell r="D13">
            <v>196</v>
          </cell>
        </row>
        <row r="14">
          <cell r="D14">
            <v>66.5</v>
          </cell>
        </row>
        <row r="15">
          <cell r="D15">
            <v>21.277573529411764</v>
          </cell>
        </row>
        <row r="16">
          <cell r="D16">
            <v>24.7</v>
          </cell>
        </row>
        <row r="17">
          <cell r="D17">
            <v>21.25</v>
          </cell>
        </row>
        <row r="18">
          <cell r="D18">
            <v>155</v>
          </cell>
        </row>
        <row r="19">
          <cell r="D19">
            <v>81</v>
          </cell>
        </row>
        <row r="20">
          <cell r="D20">
            <v>71.2</v>
          </cell>
        </row>
        <row r="21">
          <cell r="D21">
            <v>89.5</v>
          </cell>
        </row>
        <row r="22">
          <cell r="D22">
            <v>55.5</v>
          </cell>
        </row>
      </sheetData>
      <sheetData sheetId="21">
        <row r="51">
          <cell r="B51">
            <v>4914.1366190476192</v>
          </cell>
        </row>
      </sheetData>
      <sheetData sheetId="22">
        <row r="55">
          <cell r="B55">
            <v>6473.4305428571433</v>
          </cell>
        </row>
      </sheetData>
      <sheetData sheetId="23">
        <row r="57">
          <cell r="B57">
            <v>8278.4347428571436</v>
          </cell>
        </row>
      </sheetData>
      <sheetData sheetId="24">
        <row r="42">
          <cell r="B42">
            <v>6698.2507619047619</v>
          </cell>
        </row>
      </sheetData>
      <sheetData sheetId="25">
        <row r="6">
          <cell r="B6" t="str">
            <v>Ton</v>
          </cell>
          <cell r="D6">
            <v>307.5</v>
          </cell>
        </row>
        <row r="7">
          <cell r="B7" t="str">
            <v>Ton</v>
          </cell>
          <cell r="D7">
            <v>2852.5</v>
          </cell>
        </row>
        <row r="11">
          <cell r="B11" t="str">
            <v>L</v>
          </cell>
          <cell r="C11">
            <v>2</v>
          </cell>
          <cell r="D11">
            <v>25.666666666666668</v>
          </cell>
        </row>
        <row r="12">
          <cell r="B12" t="str">
            <v>Kg</v>
          </cell>
          <cell r="C12">
            <v>1.8</v>
          </cell>
          <cell r="D12">
            <v>28</v>
          </cell>
        </row>
        <row r="13">
          <cell r="B13" t="str">
            <v>L</v>
          </cell>
          <cell r="C13">
            <v>2</v>
          </cell>
          <cell r="D13">
            <v>75</v>
          </cell>
        </row>
        <row r="14">
          <cell r="B14" t="str">
            <v>Kg</v>
          </cell>
          <cell r="C14">
            <v>0.08</v>
          </cell>
          <cell r="D14">
            <v>338.42857142857144</v>
          </cell>
        </row>
        <row r="15">
          <cell r="B15" t="str">
            <v>L</v>
          </cell>
          <cell r="C15">
            <v>1</v>
          </cell>
          <cell r="D15">
            <v>36</v>
          </cell>
        </row>
        <row r="16">
          <cell r="B16" t="str">
            <v>L</v>
          </cell>
          <cell r="C16">
            <v>0.2</v>
          </cell>
          <cell r="D16">
            <v>200.41</v>
          </cell>
        </row>
        <row r="17">
          <cell r="B17" t="str">
            <v>L</v>
          </cell>
          <cell r="C17">
            <v>1</v>
          </cell>
          <cell r="D17">
            <v>24.75</v>
          </cell>
        </row>
        <row r="18">
          <cell r="B18" t="str">
            <v>L</v>
          </cell>
          <cell r="C18">
            <v>0.1</v>
          </cell>
          <cell r="D18">
            <v>22.320000000000004</v>
          </cell>
        </row>
        <row r="19">
          <cell r="B19"/>
          <cell r="C19">
            <v>0.4</v>
          </cell>
          <cell r="D19">
            <v>206.845</v>
          </cell>
        </row>
        <row r="20">
          <cell r="B20" t="str">
            <v>L</v>
          </cell>
          <cell r="C20">
            <v>0.15</v>
          </cell>
          <cell r="D20">
            <v>186.5</v>
          </cell>
        </row>
        <row r="21">
          <cell r="B21" t="str">
            <v>L</v>
          </cell>
          <cell r="C21">
            <v>0.4</v>
          </cell>
          <cell r="D21">
            <v>297.66666666666669</v>
          </cell>
        </row>
        <row r="22">
          <cell r="B22" t="str">
            <v>L</v>
          </cell>
          <cell r="C22">
            <v>0.2</v>
          </cell>
          <cell r="D22">
            <v>102.2</v>
          </cell>
        </row>
        <row r="23">
          <cell r="B23" t="str">
            <v>L</v>
          </cell>
          <cell r="C23">
            <v>1</v>
          </cell>
          <cell r="D23">
            <v>25</v>
          </cell>
        </row>
        <row r="24">
          <cell r="B24" t="str">
            <v>L</v>
          </cell>
          <cell r="C24">
            <v>1.5</v>
          </cell>
          <cell r="D24">
            <v>25.333333333333332</v>
          </cell>
        </row>
        <row r="25">
          <cell r="B25" t="str">
            <v>Kg</v>
          </cell>
          <cell r="C25">
            <v>0.6</v>
          </cell>
          <cell r="D25">
            <v>59.714285714285715</v>
          </cell>
        </row>
        <row r="26">
          <cell r="B26" t="str">
            <v>L</v>
          </cell>
          <cell r="C26">
            <v>0.4</v>
          </cell>
          <cell r="D26">
            <v>65</v>
          </cell>
        </row>
        <row r="27">
          <cell r="B27" t="str">
            <v>L</v>
          </cell>
          <cell r="C27">
            <v>0.1</v>
          </cell>
          <cell r="D27">
            <v>22.320000000000004</v>
          </cell>
        </row>
        <row r="28">
          <cell r="D28">
            <v>2830.5</v>
          </cell>
        </row>
        <row r="29">
          <cell r="B29" t="str">
            <v>Ton</v>
          </cell>
          <cell r="C29">
            <v>0.22</v>
          </cell>
          <cell r="D29">
            <v>2519.2620000000002</v>
          </cell>
        </row>
      </sheetData>
      <sheetData sheetId="26">
        <row r="55">
          <cell r="B55">
            <v>5470.8153333333339</v>
          </cell>
        </row>
      </sheetData>
      <sheetData sheetId="27">
        <row r="6">
          <cell r="D6">
            <v>307.5</v>
          </cell>
        </row>
        <row r="7">
          <cell r="D7">
            <v>3630</v>
          </cell>
        </row>
        <row r="8">
          <cell r="D8">
            <v>13.125</v>
          </cell>
        </row>
        <row r="10">
          <cell r="D10">
            <v>28</v>
          </cell>
        </row>
        <row r="11">
          <cell r="D11">
            <v>338.42857142857144</v>
          </cell>
        </row>
        <row r="12">
          <cell r="D12">
            <v>36</v>
          </cell>
        </row>
        <row r="13">
          <cell r="D13">
            <v>25.333333333333332</v>
          </cell>
        </row>
        <row r="14">
          <cell r="D14">
            <v>200.41</v>
          </cell>
        </row>
        <row r="15">
          <cell r="D15">
            <v>102.2</v>
          </cell>
        </row>
        <row r="16">
          <cell r="D16">
            <v>22.320000000000004</v>
          </cell>
        </row>
        <row r="17">
          <cell r="D17">
            <v>142.33333333333334</v>
          </cell>
        </row>
        <row r="18">
          <cell r="D18">
            <v>186.5</v>
          </cell>
        </row>
        <row r="19">
          <cell r="D19">
            <v>25</v>
          </cell>
        </row>
        <row r="20">
          <cell r="D20">
            <v>22.320000000000004</v>
          </cell>
        </row>
        <row r="21">
          <cell r="D21">
            <v>409.46</v>
          </cell>
        </row>
        <row r="22">
          <cell r="D22">
            <v>26.333333333333332</v>
          </cell>
        </row>
        <row r="24">
          <cell r="D24">
            <v>22.320000000000004</v>
          </cell>
        </row>
        <row r="25">
          <cell r="A25" t="str">
            <v>Adjuvante 1</v>
          </cell>
          <cell r="D25">
            <v>25.333333333333332</v>
          </cell>
        </row>
        <row r="26">
          <cell r="D26">
            <v>167.5</v>
          </cell>
        </row>
        <row r="27">
          <cell r="D27">
            <v>4308.333333333333</v>
          </cell>
        </row>
        <row r="28">
          <cell r="D28">
            <v>2830.5</v>
          </cell>
        </row>
      </sheetData>
      <sheetData sheetId="28">
        <row r="60">
          <cell r="B60">
            <v>77846.635999999999</v>
          </cell>
        </row>
      </sheetData>
      <sheetData sheetId="29"/>
      <sheetData sheetId="30">
        <row r="50">
          <cell r="B50">
            <v>8665.5524509803927</v>
          </cell>
        </row>
      </sheetData>
      <sheetData sheetId="31">
        <row r="6">
          <cell r="D6">
            <v>3706.6666666666665</v>
          </cell>
        </row>
        <row r="7">
          <cell r="D7">
            <v>13</v>
          </cell>
        </row>
        <row r="8">
          <cell r="D8">
            <v>307.5</v>
          </cell>
        </row>
        <row r="10">
          <cell r="D10">
            <v>2539.5</v>
          </cell>
        </row>
        <row r="11">
          <cell r="D11">
            <v>18.7</v>
          </cell>
        </row>
        <row r="12">
          <cell r="D12">
            <v>17.175000000000001</v>
          </cell>
        </row>
        <row r="13">
          <cell r="D13">
            <v>36.469117647058823</v>
          </cell>
        </row>
        <row r="14">
          <cell r="D14">
            <v>65</v>
          </cell>
        </row>
        <row r="15">
          <cell r="D15">
            <v>21.25</v>
          </cell>
        </row>
        <row r="16">
          <cell r="D16">
            <v>28</v>
          </cell>
        </row>
        <row r="17">
          <cell r="D17">
            <v>26.333333333333332</v>
          </cell>
        </row>
        <row r="18">
          <cell r="D18">
            <v>338.42857142857144</v>
          </cell>
        </row>
        <row r="19">
          <cell r="D19">
            <v>123</v>
          </cell>
        </row>
        <row r="20">
          <cell r="D20">
            <v>55.5</v>
          </cell>
        </row>
      </sheetData>
      <sheetData sheetId="32">
        <row r="42">
          <cell r="B42">
            <v>4673.3464523809525</v>
          </cell>
        </row>
      </sheetData>
      <sheetData sheetId="33">
        <row r="6">
          <cell r="D6">
            <v>3706.6666666666665</v>
          </cell>
        </row>
        <row r="9">
          <cell r="D9">
            <v>28</v>
          </cell>
        </row>
        <row r="10">
          <cell r="D10">
            <v>146</v>
          </cell>
        </row>
        <row r="11">
          <cell r="D11">
            <v>81</v>
          </cell>
        </row>
        <row r="12">
          <cell r="D12">
            <v>186.5</v>
          </cell>
        </row>
        <row r="13">
          <cell r="D13">
            <v>59.714285714285715</v>
          </cell>
        </row>
        <row r="14">
          <cell r="D14">
            <v>35</v>
          </cell>
        </row>
        <row r="15">
          <cell r="D15">
            <v>2519.2620000000002</v>
          </cell>
        </row>
      </sheetData>
      <sheetData sheetId="34">
        <row r="54">
          <cell r="B54">
            <v>47004.61942857143</v>
          </cell>
        </row>
      </sheetData>
      <sheetData sheetId="35">
        <row r="6">
          <cell r="D6">
            <v>2500</v>
          </cell>
        </row>
        <row r="7">
          <cell r="D7">
            <v>307.5</v>
          </cell>
        </row>
        <row r="8">
          <cell r="D8">
            <v>3176.6666666666665</v>
          </cell>
        </row>
        <row r="9">
          <cell r="D9">
            <v>3273.6</v>
          </cell>
        </row>
        <row r="10">
          <cell r="D10">
            <v>2539.5</v>
          </cell>
        </row>
        <row r="11">
          <cell r="D11">
            <v>123</v>
          </cell>
        </row>
        <row r="12">
          <cell r="D12">
            <v>338.42857142857144</v>
          </cell>
        </row>
        <row r="13">
          <cell r="D13">
            <v>89.5</v>
          </cell>
        </row>
        <row r="14">
          <cell r="D14">
            <v>55.5</v>
          </cell>
        </row>
        <row r="15">
          <cell r="D15">
            <v>71.2</v>
          </cell>
        </row>
        <row r="16">
          <cell r="D16">
            <v>409.46</v>
          </cell>
        </row>
        <row r="17">
          <cell r="D17">
            <v>50</v>
          </cell>
        </row>
        <row r="18">
          <cell r="D18">
            <v>72.87</v>
          </cell>
        </row>
      </sheetData>
      <sheetData sheetId="36">
        <row r="46">
          <cell r="B46">
            <v>53293.480952380945</v>
          </cell>
        </row>
      </sheetData>
      <sheetData sheetId="37">
        <row r="6">
          <cell r="C6">
            <v>5000</v>
          </cell>
          <cell r="D6">
            <v>7</v>
          </cell>
        </row>
        <row r="7">
          <cell r="D7">
            <v>3630</v>
          </cell>
        </row>
        <row r="8">
          <cell r="C8">
            <v>0.8</v>
          </cell>
          <cell r="D8">
            <v>2852.5</v>
          </cell>
        </row>
        <row r="9">
          <cell r="C9">
            <v>1</v>
          </cell>
          <cell r="D9">
            <v>3176.6666666666665</v>
          </cell>
        </row>
        <row r="10">
          <cell r="C10">
            <v>2</v>
          </cell>
          <cell r="D10">
            <v>39</v>
          </cell>
        </row>
        <row r="11">
          <cell r="C11">
            <v>0.8</v>
          </cell>
          <cell r="D11">
            <v>338.42857142857144</v>
          </cell>
        </row>
        <row r="12">
          <cell r="C12">
            <v>1</v>
          </cell>
          <cell r="D12">
            <v>81</v>
          </cell>
        </row>
        <row r="13">
          <cell r="C13">
            <v>0.2</v>
          </cell>
          <cell r="D13">
            <v>155</v>
          </cell>
        </row>
        <row r="14">
          <cell r="C14">
            <v>4</v>
          </cell>
          <cell r="D14">
            <v>111.14285714285714</v>
          </cell>
        </row>
        <row r="15">
          <cell r="C15">
            <v>1</v>
          </cell>
          <cell r="D15">
            <v>89.5</v>
          </cell>
        </row>
        <row r="18">
          <cell r="C18">
            <v>8</v>
          </cell>
          <cell r="D18">
            <v>110</v>
          </cell>
        </row>
      </sheetData>
      <sheetData sheetId="38">
        <row r="56">
          <cell r="B56">
            <v>72420.196099439781</v>
          </cell>
        </row>
      </sheetData>
      <sheetData sheetId="39"/>
      <sheetData sheetId="40">
        <row r="46">
          <cell r="B46">
            <v>5584.5980190476193</v>
          </cell>
        </row>
      </sheetData>
      <sheetData sheetId="41"/>
      <sheetData sheetId="42">
        <row r="6">
          <cell r="D6">
            <v>2852.5</v>
          </cell>
        </row>
        <row r="7">
          <cell r="D7">
            <v>487.5</v>
          </cell>
        </row>
        <row r="10">
          <cell r="D10">
            <v>28</v>
          </cell>
        </row>
        <row r="11">
          <cell r="D11">
            <v>75</v>
          </cell>
        </row>
        <row r="13">
          <cell r="D13">
            <v>36</v>
          </cell>
        </row>
        <row r="16">
          <cell r="D16">
            <v>200.41</v>
          </cell>
        </row>
        <row r="17">
          <cell r="D17">
            <v>24.75</v>
          </cell>
        </row>
        <row r="18">
          <cell r="D18">
            <v>22.320000000000004</v>
          </cell>
        </row>
        <row r="20">
          <cell r="D20">
            <v>186.5</v>
          </cell>
        </row>
        <row r="21">
          <cell r="D21">
            <v>297.66666666666669</v>
          </cell>
        </row>
        <row r="22">
          <cell r="D22">
            <v>102.2</v>
          </cell>
        </row>
        <row r="23">
          <cell r="D23">
            <v>25</v>
          </cell>
        </row>
        <row r="25">
          <cell r="D25">
            <v>59.714285714285715</v>
          </cell>
        </row>
      </sheetData>
      <sheetData sheetId="43">
        <row r="50">
          <cell r="B50">
            <v>6817.0275523809523</v>
          </cell>
        </row>
      </sheetData>
      <sheetData sheetId="44"/>
      <sheetData sheetId="45">
        <row r="6">
          <cell r="B6">
            <v>3706.6666666666665</v>
          </cell>
        </row>
        <row r="7">
          <cell r="B7">
            <v>3630</v>
          </cell>
        </row>
        <row r="92">
          <cell r="B92">
            <v>1062.7142857142858</v>
          </cell>
        </row>
        <row r="93">
          <cell r="B93">
            <v>830.57142857142856</v>
          </cell>
        </row>
      </sheetData>
      <sheetData sheetId="46">
        <row r="48">
          <cell r="B48">
            <v>25962.599619047622</v>
          </cell>
        </row>
      </sheetData>
      <sheetData sheetId="47">
        <row r="9">
          <cell r="D9">
            <v>307.5</v>
          </cell>
        </row>
        <row r="10">
          <cell r="D10">
            <v>1736.2180000000001</v>
          </cell>
        </row>
        <row r="11">
          <cell r="D11">
            <v>2007.5</v>
          </cell>
        </row>
        <row r="12">
          <cell r="D12">
            <v>2830.5</v>
          </cell>
        </row>
        <row r="13">
          <cell r="D13">
            <v>7.63</v>
          </cell>
        </row>
        <row r="14">
          <cell r="D14">
            <v>5.4879999999999995</v>
          </cell>
        </row>
        <row r="15">
          <cell r="D15">
            <v>17.175000000000001</v>
          </cell>
        </row>
        <row r="16">
          <cell r="D16">
            <v>28</v>
          </cell>
        </row>
        <row r="17">
          <cell r="D17">
            <v>170</v>
          </cell>
        </row>
        <row r="18">
          <cell r="D18">
            <v>92.5</v>
          </cell>
        </row>
        <row r="19">
          <cell r="D19">
            <v>188</v>
          </cell>
        </row>
        <row r="20">
          <cell r="D20">
            <v>24.7</v>
          </cell>
        </row>
        <row r="21">
          <cell r="D21">
            <v>59.714285714285715</v>
          </cell>
        </row>
        <row r="22">
          <cell r="D22">
            <v>28.833333333333332</v>
          </cell>
        </row>
      </sheetData>
      <sheetData sheetId="48">
        <row r="55">
          <cell r="B55">
            <v>15749.523575630252</v>
          </cell>
        </row>
      </sheetData>
      <sheetData sheetId="49">
        <row r="7">
          <cell r="D7">
            <v>307.5</v>
          </cell>
        </row>
        <row r="8">
          <cell r="D8">
            <v>1736.2180000000001</v>
          </cell>
        </row>
        <row r="9">
          <cell r="D9">
            <v>406</v>
          </cell>
        </row>
        <row r="10">
          <cell r="D10">
            <v>2830.5</v>
          </cell>
        </row>
        <row r="11">
          <cell r="D11">
            <v>2539.5</v>
          </cell>
        </row>
        <row r="12">
          <cell r="D12">
            <v>2007.5</v>
          </cell>
        </row>
        <row r="13">
          <cell r="D13">
            <v>425</v>
          </cell>
        </row>
        <row r="14">
          <cell r="D14">
            <v>166</v>
          </cell>
        </row>
        <row r="15">
          <cell r="D15">
            <v>28</v>
          </cell>
        </row>
        <row r="16">
          <cell r="D16">
            <v>200.41</v>
          </cell>
        </row>
        <row r="17">
          <cell r="D17">
            <v>32.700000000000003</v>
          </cell>
        </row>
        <row r="18">
          <cell r="D18">
            <v>188</v>
          </cell>
        </row>
        <row r="19">
          <cell r="D19">
            <v>59.714285714285715</v>
          </cell>
        </row>
        <row r="20">
          <cell r="D20">
            <v>26.333333333333332</v>
          </cell>
        </row>
        <row r="21">
          <cell r="D21">
            <v>71.2</v>
          </cell>
        </row>
        <row r="22">
          <cell r="D22">
            <v>18.7</v>
          </cell>
        </row>
        <row r="23">
          <cell r="D23">
            <v>7.63</v>
          </cell>
        </row>
        <row r="24">
          <cell r="D24">
            <v>21.277573529411764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o 02-2024"/>
      <sheetName val="Manga"/>
      <sheetName val="Referência Manga"/>
      <sheetName val="Uva"/>
      <sheetName val="Referência Uva"/>
      <sheetName val="Laranja"/>
      <sheetName val="Referência Laranja"/>
      <sheetName val="Café-Baixa"/>
      <sheetName val="Referência Café Baixa"/>
      <sheetName val="Café-Média"/>
      <sheetName val="Refêrencia Café Média"/>
      <sheetName val="Café-Alta"/>
      <sheetName val="Referência Café Alta"/>
      <sheetName val="Abacate"/>
      <sheetName val="Abacate Irrigado"/>
      <sheetName val="Referência Abacate"/>
      <sheetName val="Alho"/>
      <sheetName val=" Referência Alho"/>
      <sheetName val="Cenoura Inverno"/>
      <sheetName val="Cenoura Verão"/>
      <sheetName val="Referência Cenoura"/>
      <sheetName val="Milho-Baixa"/>
      <sheetName val="Milho-Média"/>
      <sheetName val="Milho-Alta"/>
      <sheetName val="Milho Silagem "/>
      <sheetName val="Referencia Milho"/>
      <sheetName val="Soja"/>
      <sheetName val="Referência Soja"/>
      <sheetName val="Cebola"/>
      <sheetName val="Referência Cebola"/>
      <sheetName val="Feijão"/>
      <sheetName val="Referência Feijão"/>
      <sheetName val="Trigo"/>
      <sheetName val="Referência Trigo"/>
      <sheetName val="Beterraba"/>
      <sheetName val="Referência Beterraba"/>
      <sheetName val="Batata"/>
      <sheetName val="Referência Batata"/>
      <sheetName val="Repolho"/>
      <sheetName val="Referência Repolho"/>
      <sheetName val="Sorgo"/>
      <sheetName val="Sorgo Forrageiro"/>
      <sheetName val="Referência Sorgo "/>
      <sheetName val="Cana de Açúcar "/>
      <sheetName val="Referência Cana"/>
      <sheetName val="LISTA INSUMOS 02-2024"/>
      <sheetName val="Banana"/>
      <sheetName val="Referência Banana"/>
      <sheetName val="Equinos"/>
      <sheetName val="Cria- Intensivo"/>
      <sheetName val="Cria- Semi Intensivo "/>
      <sheetName val="Cria- Extensivo"/>
      <sheetName val="Recria - Intensivo"/>
      <sheetName val="Recria - Semi Intensivo"/>
      <sheetName val="Recria - Extensivo"/>
      <sheetName val="Engorda - Intensivo"/>
      <sheetName val="Engorda - Semi Intensivo"/>
      <sheetName val="Engorda - Extensivo "/>
      <sheetName val="Leite-Extensivo"/>
      <sheetName val="Leite - Semi-intensivo "/>
      <sheetName val="Leite - Intensivo"/>
    </sheetNames>
    <sheetDataSet>
      <sheetData sheetId="0"/>
      <sheetData sheetId="1"/>
      <sheetData sheetId="2">
        <row r="6">
          <cell r="D6">
            <v>230</v>
          </cell>
        </row>
      </sheetData>
      <sheetData sheetId="3"/>
      <sheetData sheetId="4">
        <row r="6">
          <cell r="D6">
            <v>230</v>
          </cell>
        </row>
      </sheetData>
      <sheetData sheetId="5"/>
      <sheetData sheetId="6">
        <row r="6">
          <cell r="D6">
            <v>230</v>
          </cell>
        </row>
      </sheetData>
      <sheetData sheetId="7"/>
      <sheetData sheetId="8">
        <row r="7">
          <cell r="D7">
            <v>230</v>
          </cell>
        </row>
      </sheetData>
      <sheetData sheetId="9"/>
      <sheetData sheetId="10"/>
      <sheetData sheetId="11"/>
      <sheetData sheetId="12">
        <row r="6">
          <cell r="D6">
            <v>2541</v>
          </cell>
        </row>
      </sheetData>
      <sheetData sheetId="13"/>
      <sheetData sheetId="14"/>
      <sheetData sheetId="15">
        <row r="6">
          <cell r="D6">
            <v>1930.3333333333333</v>
          </cell>
        </row>
      </sheetData>
      <sheetData sheetId="16"/>
      <sheetData sheetId="17">
        <row r="6">
          <cell r="D6">
            <v>3100</v>
          </cell>
        </row>
      </sheetData>
      <sheetData sheetId="18"/>
      <sheetData sheetId="19"/>
      <sheetData sheetId="20">
        <row r="6">
          <cell r="E6">
            <v>3900</v>
          </cell>
        </row>
      </sheetData>
      <sheetData sheetId="21"/>
      <sheetData sheetId="22"/>
      <sheetData sheetId="23"/>
      <sheetData sheetId="24"/>
      <sheetData sheetId="25">
        <row r="6">
          <cell r="B6" t="str">
            <v>Ton</v>
          </cell>
        </row>
      </sheetData>
      <sheetData sheetId="26"/>
      <sheetData sheetId="27">
        <row r="6">
          <cell r="D6">
            <v>230</v>
          </cell>
        </row>
      </sheetData>
      <sheetData sheetId="28"/>
      <sheetData sheetId="29"/>
      <sheetData sheetId="30"/>
      <sheetData sheetId="31">
        <row r="6">
          <cell r="D6">
            <v>3060.5</v>
          </cell>
        </row>
      </sheetData>
      <sheetData sheetId="32"/>
      <sheetData sheetId="33">
        <row r="6">
          <cell r="D6">
            <v>3060.5</v>
          </cell>
        </row>
      </sheetData>
      <sheetData sheetId="34"/>
      <sheetData sheetId="35">
        <row r="6">
          <cell r="D6">
            <v>2400</v>
          </cell>
        </row>
      </sheetData>
      <sheetData sheetId="36"/>
      <sheetData sheetId="37">
        <row r="6">
          <cell r="C6">
            <v>5000</v>
          </cell>
        </row>
      </sheetData>
      <sheetData sheetId="38"/>
      <sheetData sheetId="39">
        <row r="6">
          <cell r="D6">
            <v>0.25</v>
          </cell>
        </row>
        <row r="7">
          <cell r="D7">
            <v>3148</v>
          </cell>
        </row>
        <row r="8">
          <cell r="D8">
            <v>2000</v>
          </cell>
        </row>
        <row r="9">
          <cell r="D9">
            <v>500</v>
          </cell>
        </row>
        <row r="11">
          <cell r="D11">
            <v>43</v>
          </cell>
        </row>
        <row r="12">
          <cell r="D12">
            <v>270</v>
          </cell>
        </row>
        <row r="13">
          <cell r="D13">
            <v>119</v>
          </cell>
        </row>
        <row r="14">
          <cell r="D14">
            <v>131.1</v>
          </cell>
        </row>
        <row r="15">
          <cell r="D15">
            <v>62.666666666666664</v>
          </cell>
        </row>
        <row r="16">
          <cell r="D16">
            <v>409.46</v>
          </cell>
        </row>
        <row r="17">
          <cell r="D17">
            <v>71.87</v>
          </cell>
        </row>
        <row r="18">
          <cell r="D18">
            <v>18.486666666666668</v>
          </cell>
        </row>
        <row r="19">
          <cell r="D19">
            <v>17.387499999999999</v>
          </cell>
        </row>
        <row r="20">
          <cell r="D20">
            <v>28.339999999999996</v>
          </cell>
        </row>
        <row r="21">
          <cell r="D21">
            <v>23</v>
          </cell>
        </row>
        <row r="22">
          <cell r="D22">
            <v>190</v>
          </cell>
        </row>
        <row r="23">
          <cell r="D23">
            <v>445</v>
          </cell>
        </row>
      </sheetData>
      <sheetData sheetId="40"/>
      <sheetData sheetId="41"/>
      <sheetData sheetId="42">
        <row r="6">
          <cell r="D6">
            <v>2541</v>
          </cell>
        </row>
      </sheetData>
      <sheetData sheetId="43"/>
      <sheetData sheetId="44"/>
      <sheetData sheetId="45">
        <row r="92">
          <cell r="B92">
            <v>1033.8</v>
          </cell>
        </row>
      </sheetData>
      <sheetData sheetId="46"/>
      <sheetData sheetId="47">
        <row r="10">
          <cell r="D10">
            <v>230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E22B-3837-444F-B446-5A33537361E7}">
  <dimension ref="B1:J53"/>
  <sheetViews>
    <sheetView tabSelected="1" topLeftCell="A6" workbookViewId="0">
      <selection activeCell="D12" sqref="D12"/>
    </sheetView>
  </sheetViews>
  <sheetFormatPr defaultColWidth="11.42578125" defaultRowHeight="15" x14ac:dyDescent="0.25"/>
  <cols>
    <col min="1" max="1" width="11.42578125" style="71"/>
    <col min="2" max="2" width="15.5703125" style="74" bestFit="1" customWidth="1"/>
    <col min="3" max="3" width="16.140625" style="71" customWidth="1"/>
    <col min="4" max="4" width="17.85546875" style="71" customWidth="1"/>
    <col min="5" max="5" width="17.42578125" style="71" customWidth="1"/>
    <col min="6" max="6" width="14.5703125" style="71" customWidth="1"/>
    <col min="7" max="7" width="13.140625" style="71" customWidth="1"/>
    <col min="8" max="8" width="23.42578125" style="71" bestFit="1" customWidth="1"/>
    <col min="9" max="9" width="20.42578125" style="71" bestFit="1" customWidth="1"/>
    <col min="10" max="16384" width="11.42578125" style="71"/>
  </cols>
  <sheetData>
    <row r="1" spans="2:9" ht="15.75" thickBot="1" x14ac:dyDescent="0.3"/>
    <row r="2" spans="2:9" ht="15.75" thickBot="1" x14ac:dyDescent="0.3">
      <c r="B2" s="222" t="s">
        <v>331</v>
      </c>
      <c r="C2" s="223"/>
      <c r="D2" s="223"/>
      <c r="E2" s="223"/>
      <c r="F2" s="223"/>
      <c r="G2" s="224"/>
      <c r="I2"/>
    </row>
    <row r="3" spans="2:9" s="72" customFormat="1" ht="45.75" thickBot="1" x14ac:dyDescent="0.3">
      <c r="B3" s="86" t="s">
        <v>295</v>
      </c>
      <c r="C3" s="84" t="s">
        <v>297</v>
      </c>
      <c r="D3" s="84" t="s">
        <v>509</v>
      </c>
      <c r="E3" s="84" t="s">
        <v>296</v>
      </c>
      <c r="F3" s="84" t="s">
        <v>361</v>
      </c>
      <c r="G3" s="85" t="s">
        <v>360</v>
      </c>
      <c r="I3"/>
    </row>
    <row r="4" spans="2:9" x14ac:dyDescent="0.25">
      <c r="B4" s="94" t="s">
        <v>304</v>
      </c>
      <c r="C4" s="78" t="s">
        <v>300</v>
      </c>
      <c r="D4" s="78" t="s">
        <v>318</v>
      </c>
      <c r="E4" s="95">
        <f>[1]Abacate!B54</f>
        <v>18711.565653501399</v>
      </c>
      <c r="F4" s="78">
        <v>12</v>
      </c>
      <c r="G4" s="96" t="s">
        <v>364</v>
      </c>
      <c r="I4"/>
    </row>
    <row r="5" spans="2:9" x14ac:dyDescent="0.25">
      <c r="B5" s="89" t="s">
        <v>305</v>
      </c>
      <c r="C5" s="73" t="s">
        <v>301</v>
      </c>
      <c r="D5" s="73" t="s">
        <v>319</v>
      </c>
      <c r="E5" s="93">
        <f>'[1]Abacate Irrigado'!B54</f>
        <v>23056.249253501403</v>
      </c>
      <c r="F5" s="73">
        <v>12</v>
      </c>
      <c r="G5" s="97" t="s">
        <v>364</v>
      </c>
      <c r="I5"/>
    </row>
    <row r="6" spans="2:9" x14ac:dyDescent="0.25">
      <c r="B6" s="89" t="s">
        <v>306</v>
      </c>
      <c r="C6" s="73" t="s">
        <v>301</v>
      </c>
      <c r="D6" s="73" t="s">
        <v>321</v>
      </c>
      <c r="E6" s="93">
        <f>[1]Alho!B67</f>
        <v>186525.00600000002</v>
      </c>
      <c r="F6" s="73">
        <v>12</v>
      </c>
      <c r="G6" s="97" t="s">
        <v>366</v>
      </c>
      <c r="I6"/>
    </row>
    <row r="7" spans="2:9" x14ac:dyDescent="0.25">
      <c r="B7" s="89" t="s">
        <v>317</v>
      </c>
      <c r="C7" s="73" t="s">
        <v>301</v>
      </c>
      <c r="D7" s="73" t="s">
        <v>330</v>
      </c>
      <c r="E7" s="93">
        <f>[1]Batata!B46</f>
        <v>53293.480952380945</v>
      </c>
      <c r="F7" s="73">
        <v>12</v>
      </c>
      <c r="G7" s="97" t="s">
        <v>364</v>
      </c>
      <c r="I7"/>
    </row>
    <row r="8" spans="2:9" x14ac:dyDescent="0.25">
      <c r="B8" s="89" t="s">
        <v>314</v>
      </c>
      <c r="C8" s="73" t="s">
        <v>301</v>
      </c>
      <c r="D8" s="73" t="s">
        <v>330</v>
      </c>
      <c r="E8" s="93">
        <f>[1]Beterraba!B54</f>
        <v>47004.61942857143</v>
      </c>
      <c r="F8" s="73">
        <v>12</v>
      </c>
      <c r="G8" s="97" t="s">
        <v>364</v>
      </c>
      <c r="I8"/>
    </row>
    <row r="9" spans="2:9" x14ac:dyDescent="0.25">
      <c r="B9" s="89" t="s">
        <v>298</v>
      </c>
      <c r="C9" s="73" t="s">
        <v>299</v>
      </c>
      <c r="D9" s="73" t="s">
        <v>302</v>
      </c>
      <c r="E9" s="93">
        <f>'[1]Café-Baixa'!B53</f>
        <v>13885.900084033612</v>
      </c>
      <c r="F9" s="73">
        <v>14</v>
      </c>
      <c r="G9" s="97" t="s">
        <v>365</v>
      </c>
      <c r="I9"/>
    </row>
    <row r="10" spans="2:9" x14ac:dyDescent="0.25">
      <c r="B10" s="89" t="s">
        <v>298</v>
      </c>
      <c r="C10" s="73" t="s">
        <v>300</v>
      </c>
      <c r="D10" s="73" t="s">
        <v>303</v>
      </c>
      <c r="E10" s="93">
        <f>'[1]Café-Média'!B52</f>
        <v>16725.541911764707</v>
      </c>
      <c r="F10" s="73">
        <v>14</v>
      </c>
      <c r="G10" s="97" t="s">
        <v>365</v>
      </c>
      <c r="I10"/>
    </row>
    <row r="11" spans="2:9" x14ac:dyDescent="0.25">
      <c r="B11" s="89" t="s">
        <v>298</v>
      </c>
      <c r="C11" s="73" t="s">
        <v>301</v>
      </c>
      <c r="D11" s="73" t="s">
        <v>320</v>
      </c>
      <c r="E11" s="93">
        <f>'[1]Café-Alta'!B55</f>
        <v>21386.660847507679</v>
      </c>
      <c r="F11" s="73">
        <v>14</v>
      </c>
      <c r="G11" s="97" t="s">
        <v>365</v>
      </c>
      <c r="I11"/>
    </row>
    <row r="12" spans="2:9" x14ac:dyDescent="0.25">
      <c r="B12" s="89" t="s">
        <v>311</v>
      </c>
      <c r="C12" s="73" t="s">
        <v>301</v>
      </c>
      <c r="D12" s="73" t="s">
        <v>374</v>
      </c>
      <c r="E12" s="93">
        <f>[1]Cebola!B60</f>
        <v>77846.635999999999</v>
      </c>
      <c r="F12" s="73">
        <v>12</v>
      </c>
      <c r="G12" s="97" t="s">
        <v>364</v>
      </c>
      <c r="I12"/>
    </row>
    <row r="13" spans="2:9" x14ac:dyDescent="0.25">
      <c r="B13" s="89" t="s">
        <v>307</v>
      </c>
      <c r="C13" s="73" t="s">
        <v>301</v>
      </c>
      <c r="D13" s="73" t="s">
        <v>508</v>
      </c>
      <c r="E13" s="93">
        <f>'[1]Cenoura Inverno'!B66</f>
        <v>49063.864401960789</v>
      </c>
      <c r="F13" s="73">
        <v>12</v>
      </c>
      <c r="G13" s="97" t="s">
        <v>364</v>
      </c>
      <c r="I13"/>
    </row>
    <row r="14" spans="2:9" x14ac:dyDescent="0.25">
      <c r="B14" s="89" t="s">
        <v>308</v>
      </c>
      <c r="C14" s="73" t="s">
        <v>301</v>
      </c>
      <c r="D14" s="73" t="s">
        <v>322</v>
      </c>
      <c r="E14" s="93">
        <f>'[1]Cenoura Verão'!B66</f>
        <v>48941.617401960786</v>
      </c>
      <c r="F14" s="73">
        <v>12</v>
      </c>
      <c r="G14" s="97" t="s">
        <v>364</v>
      </c>
      <c r="I14"/>
    </row>
    <row r="15" spans="2:9" x14ac:dyDescent="0.25">
      <c r="B15" s="89" t="s">
        <v>312</v>
      </c>
      <c r="C15" s="73" t="s">
        <v>301</v>
      </c>
      <c r="D15" s="73" t="s">
        <v>328</v>
      </c>
      <c r="E15" s="93">
        <f>[1]Feijão!B50</f>
        <v>8665.5524509803927</v>
      </c>
      <c r="F15" s="108" t="s">
        <v>362</v>
      </c>
      <c r="G15" s="97" t="s">
        <v>364</v>
      </c>
      <c r="I15"/>
    </row>
    <row r="16" spans="2:9" x14ac:dyDescent="0.25">
      <c r="B16" s="89" t="s">
        <v>309</v>
      </c>
      <c r="C16" s="73" t="s">
        <v>299</v>
      </c>
      <c r="D16" s="73" t="s">
        <v>323</v>
      </c>
      <c r="E16" s="93">
        <f>'[1]Milho-Baixa'!B51</f>
        <v>4914.1366190476192</v>
      </c>
      <c r="F16" s="108" t="s">
        <v>362</v>
      </c>
      <c r="G16" s="97" t="s">
        <v>364</v>
      </c>
      <c r="H16" s="177"/>
      <c r="I16"/>
    </row>
    <row r="17" spans="2:9" x14ac:dyDescent="0.25">
      <c r="B17" s="89" t="s">
        <v>309</v>
      </c>
      <c r="C17" s="73" t="s">
        <v>300</v>
      </c>
      <c r="D17" s="73" t="s">
        <v>324</v>
      </c>
      <c r="E17" s="93">
        <f>'[1]Milho-Média'!B55</f>
        <v>6473.4305428571433</v>
      </c>
      <c r="F17" s="108" t="s">
        <v>362</v>
      </c>
      <c r="G17" s="97" t="s">
        <v>364</v>
      </c>
      <c r="H17" s="177"/>
      <c r="I17"/>
    </row>
    <row r="18" spans="2:9" x14ac:dyDescent="0.25">
      <c r="B18" s="89" t="s">
        <v>309</v>
      </c>
      <c r="C18" s="73" t="s">
        <v>301</v>
      </c>
      <c r="D18" s="73" t="s">
        <v>325</v>
      </c>
      <c r="E18" s="93">
        <f>'[1]Milho-Alta'!B57</f>
        <v>8278.4347428571436</v>
      </c>
      <c r="F18" s="108" t="s">
        <v>362</v>
      </c>
      <c r="G18" s="97" t="s">
        <v>364</v>
      </c>
      <c r="H18" s="177"/>
      <c r="I18"/>
    </row>
    <row r="19" spans="2:9" x14ac:dyDescent="0.25">
      <c r="B19" s="89" t="s">
        <v>373</v>
      </c>
      <c r="C19" s="73" t="s">
        <v>299</v>
      </c>
      <c r="D19" s="73" t="s">
        <v>374</v>
      </c>
      <c r="E19" s="93">
        <f>'[1]Milho Silagem '!B42</f>
        <v>6698.2507619047619</v>
      </c>
      <c r="F19" s="73">
        <v>12</v>
      </c>
      <c r="G19" s="97" t="s">
        <v>364</v>
      </c>
      <c r="H19" s="177"/>
      <c r="I19"/>
    </row>
    <row r="20" spans="2:9" x14ac:dyDescent="0.25">
      <c r="B20" s="89" t="s">
        <v>315</v>
      </c>
      <c r="C20" s="73" t="s">
        <v>301</v>
      </c>
      <c r="D20" s="73" t="s">
        <v>327</v>
      </c>
      <c r="E20" s="93">
        <f>[1]Repolho!B56</f>
        <v>72420.196099439781</v>
      </c>
      <c r="F20" s="73">
        <v>12</v>
      </c>
      <c r="G20" s="97" t="s">
        <v>364</v>
      </c>
      <c r="H20" s="177"/>
      <c r="I20"/>
    </row>
    <row r="21" spans="2:9" x14ac:dyDescent="0.25">
      <c r="B21" s="89" t="s">
        <v>310</v>
      </c>
      <c r="C21" s="73" t="s">
        <v>301</v>
      </c>
      <c r="D21" s="73" t="s">
        <v>326</v>
      </c>
      <c r="E21" s="93">
        <f>[1]Soja!B55</f>
        <v>5470.8153333333339</v>
      </c>
      <c r="F21" s="73">
        <v>12</v>
      </c>
      <c r="G21" s="97" t="s">
        <v>364</v>
      </c>
      <c r="H21" s="177"/>
      <c r="I21"/>
    </row>
    <row r="22" spans="2:9" x14ac:dyDescent="0.25">
      <c r="B22" s="89" t="s">
        <v>316</v>
      </c>
      <c r="C22" s="108" t="s">
        <v>301</v>
      </c>
      <c r="D22" s="108" t="s">
        <v>329</v>
      </c>
      <c r="E22" s="93">
        <f>[1]Sorgo!B46</f>
        <v>5584.5980190476193</v>
      </c>
      <c r="F22" s="73">
        <v>12</v>
      </c>
      <c r="G22" s="97" t="s">
        <v>364</v>
      </c>
      <c r="H22" s="177"/>
      <c r="I22"/>
    </row>
    <row r="23" spans="2:9" x14ac:dyDescent="0.25">
      <c r="B23" s="110" t="s">
        <v>375</v>
      </c>
      <c r="C23" s="111" t="s">
        <v>300</v>
      </c>
      <c r="D23" s="111" t="s">
        <v>510</v>
      </c>
      <c r="E23" s="93">
        <f>[1]Sorgo!B46</f>
        <v>5584.5980190476193</v>
      </c>
      <c r="F23" s="112">
        <v>12</v>
      </c>
      <c r="G23" s="113" t="s">
        <v>364</v>
      </c>
      <c r="H23" s="177"/>
      <c r="I23"/>
    </row>
    <row r="24" spans="2:9" x14ac:dyDescent="0.25">
      <c r="B24" s="110" t="s">
        <v>313</v>
      </c>
      <c r="C24" s="112" t="s">
        <v>301</v>
      </c>
      <c r="D24" s="112" t="s">
        <v>329</v>
      </c>
      <c r="E24" s="145">
        <f>[1]Trigo!B42</f>
        <v>4673.3464523809525</v>
      </c>
      <c r="F24" s="112">
        <v>12</v>
      </c>
      <c r="G24" s="113" t="s">
        <v>364</v>
      </c>
      <c r="I24"/>
    </row>
    <row r="25" spans="2:9" x14ac:dyDescent="0.25">
      <c r="B25" s="178" t="s">
        <v>490</v>
      </c>
      <c r="C25" s="112" t="s">
        <v>301</v>
      </c>
      <c r="D25" s="179" t="s">
        <v>511</v>
      </c>
      <c r="E25" s="93">
        <f>[1]Manga!B65</f>
        <v>29945.654571428571</v>
      </c>
      <c r="F25" s="112">
        <v>12</v>
      </c>
      <c r="G25" s="113" t="s">
        <v>364</v>
      </c>
      <c r="I25"/>
    </row>
    <row r="26" spans="2:9" x14ac:dyDescent="0.25">
      <c r="B26" s="89" t="s">
        <v>491</v>
      </c>
      <c r="C26" s="112" t="s">
        <v>301</v>
      </c>
      <c r="D26" s="71" t="s">
        <v>512</v>
      </c>
      <c r="E26" s="171">
        <f>[1]Uva!B71</f>
        <v>112309.80243809524</v>
      </c>
      <c r="F26" s="112">
        <v>12</v>
      </c>
      <c r="G26" s="113" t="s">
        <v>364</v>
      </c>
      <c r="I26"/>
    </row>
    <row r="27" spans="2:9" x14ac:dyDescent="0.25">
      <c r="B27" s="180" t="s">
        <v>513</v>
      </c>
      <c r="C27" s="112" t="s">
        <v>301</v>
      </c>
      <c r="D27" s="179" t="s">
        <v>514</v>
      </c>
      <c r="E27" s="93">
        <f>'[1]Cana de Açúcar '!B50</f>
        <v>6817.0275523809523</v>
      </c>
      <c r="F27" s="112">
        <v>12</v>
      </c>
      <c r="G27" s="113" t="s">
        <v>364</v>
      </c>
      <c r="I27"/>
    </row>
    <row r="28" spans="2:9" x14ac:dyDescent="0.25">
      <c r="B28" s="178" t="s">
        <v>492</v>
      </c>
      <c r="C28" s="112" t="s">
        <v>301</v>
      </c>
      <c r="D28" s="179" t="s">
        <v>493</v>
      </c>
      <c r="E28" s="93">
        <f>[1]Laranja!B61</f>
        <v>25562.551095238094</v>
      </c>
      <c r="F28" s="112">
        <v>12</v>
      </c>
      <c r="G28" s="113" t="s">
        <v>364</v>
      </c>
      <c r="I28"/>
    </row>
    <row r="29" spans="2:9" x14ac:dyDescent="0.25">
      <c r="B29" s="181" t="s">
        <v>420</v>
      </c>
      <c r="C29" s="112" t="s">
        <v>301</v>
      </c>
      <c r="D29" s="175" t="s">
        <v>515</v>
      </c>
      <c r="E29" s="182">
        <f>[1]Banana!B48</f>
        <v>25962.599619047622</v>
      </c>
      <c r="F29" s="112">
        <v>12</v>
      </c>
      <c r="G29" s="113" t="s">
        <v>364</v>
      </c>
      <c r="I29"/>
    </row>
    <row r="30" spans="2:9" ht="15.75" thickBot="1" x14ac:dyDescent="0.3">
      <c r="B30" s="183" t="s">
        <v>516</v>
      </c>
      <c r="C30" s="112" t="s">
        <v>300</v>
      </c>
      <c r="D30" s="184" t="s">
        <v>517</v>
      </c>
      <c r="E30" s="145">
        <f>'[1]Abóbora Cabutiá'!B55</f>
        <v>15749.523575630252</v>
      </c>
      <c r="F30" s="112">
        <v>12</v>
      </c>
      <c r="G30" s="185" t="s">
        <v>364</v>
      </c>
      <c r="I30"/>
    </row>
    <row r="31" spans="2:9" ht="15.75" thickBot="1" x14ac:dyDescent="0.3">
      <c r="B31" s="225" t="s">
        <v>363</v>
      </c>
      <c r="C31" s="226"/>
      <c r="D31" s="226"/>
      <c r="E31" s="226"/>
      <c r="F31" s="226"/>
      <c r="G31" s="227"/>
      <c r="I31"/>
    </row>
    <row r="32" spans="2:9" ht="15.75" thickBot="1" x14ac:dyDescent="0.3">
      <c r="I32"/>
    </row>
    <row r="33" spans="2:9" ht="15.75" thickBot="1" x14ac:dyDescent="0.3">
      <c r="B33" s="228" t="s">
        <v>356</v>
      </c>
      <c r="C33" s="229"/>
      <c r="D33" s="229"/>
      <c r="E33" s="229"/>
      <c r="F33" s="229"/>
      <c r="G33" s="229"/>
      <c r="H33" s="230"/>
      <c r="I33"/>
    </row>
    <row r="34" spans="2:9" ht="60.75" thickBot="1" x14ac:dyDescent="0.3">
      <c r="B34" s="86" t="s">
        <v>332</v>
      </c>
      <c r="C34" s="84" t="s">
        <v>339</v>
      </c>
      <c r="D34" s="84" t="s">
        <v>333</v>
      </c>
      <c r="E34" s="101" t="s">
        <v>370</v>
      </c>
      <c r="F34" s="101" t="s">
        <v>341</v>
      </c>
      <c r="G34" s="84" t="s">
        <v>361</v>
      </c>
      <c r="H34" s="85" t="s">
        <v>350</v>
      </c>
      <c r="I34"/>
    </row>
    <row r="35" spans="2:9" x14ac:dyDescent="0.25">
      <c r="B35" s="222" t="s">
        <v>334</v>
      </c>
      <c r="C35" s="77" t="s">
        <v>340</v>
      </c>
      <c r="D35" s="78" t="s">
        <v>337</v>
      </c>
      <c r="E35" s="102">
        <v>1</v>
      </c>
      <c r="F35" s="105">
        <v>12</v>
      </c>
      <c r="G35" s="78">
        <v>12</v>
      </c>
      <c r="H35" s="186">
        <v>960</v>
      </c>
      <c r="I35"/>
    </row>
    <row r="36" spans="2:9" ht="15.75" thickBot="1" x14ac:dyDescent="0.3">
      <c r="B36" s="231"/>
      <c r="C36" s="76" t="s">
        <v>340</v>
      </c>
      <c r="D36" s="73" t="s">
        <v>338</v>
      </c>
      <c r="E36" s="103">
        <v>2</v>
      </c>
      <c r="F36" s="106">
        <v>12</v>
      </c>
      <c r="G36" s="73">
        <v>12</v>
      </c>
      <c r="H36" s="90">
        <v>1437</v>
      </c>
      <c r="I36"/>
    </row>
    <row r="37" spans="2:9" x14ac:dyDescent="0.25">
      <c r="B37" s="232" t="s">
        <v>335</v>
      </c>
      <c r="C37" s="77" t="s">
        <v>343</v>
      </c>
      <c r="D37" s="78" t="s">
        <v>337</v>
      </c>
      <c r="E37" s="102" t="s">
        <v>353</v>
      </c>
      <c r="F37" s="105">
        <v>12</v>
      </c>
      <c r="G37" s="78">
        <v>12</v>
      </c>
      <c r="H37" s="186">
        <v>962</v>
      </c>
      <c r="I37"/>
    </row>
    <row r="38" spans="2:9" x14ac:dyDescent="0.25">
      <c r="B38" s="233"/>
      <c r="C38" s="76" t="s">
        <v>343</v>
      </c>
      <c r="D38" s="73" t="s">
        <v>338</v>
      </c>
      <c r="E38" s="103" t="s">
        <v>358</v>
      </c>
      <c r="F38" s="106">
        <v>12</v>
      </c>
      <c r="G38" s="73">
        <v>12</v>
      </c>
      <c r="H38" s="90">
        <v>1149</v>
      </c>
      <c r="I38"/>
    </row>
    <row r="39" spans="2:9" ht="15.75" thickBot="1" x14ac:dyDescent="0.3">
      <c r="B39" s="234"/>
      <c r="C39" s="79" t="s">
        <v>344</v>
      </c>
      <c r="D39" s="80" t="s">
        <v>347</v>
      </c>
      <c r="E39" s="104" t="s">
        <v>359</v>
      </c>
      <c r="F39" s="107">
        <v>12</v>
      </c>
      <c r="G39" s="80" t="s">
        <v>367</v>
      </c>
      <c r="H39" s="91">
        <v>1437</v>
      </c>
      <c r="I39"/>
    </row>
    <row r="40" spans="2:9" x14ac:dyDescent="0.25">
      <c r="B40" s="222" t="s">
        <v>336</v>
      </c>
      <c r="C40" s="77" t="s">
        <v>342</v>
      </c>
      <c r="D40" s="78" t="s">
        <v>337</v>
      </c>
      <c r="E40" s="102" t="s">
        <v>352</v>
      </c>
      <c r="F40" s="105">
        <v>12</v>
      </c>
      <c r="G40" s="78">
        <v>12</v>
      </c>
      <c r="H40" s="186">
        <v>1387</v>
      </c>
      <c r="I40"/>
    </row>
    <row r="41" spans="2:9" x14ac:dyDescent="0.25">
      <c r="B41" s="231"/>
      <c r="C41" s="76" t="s">
        <v>346</v>
      </c>
      <c r="D41" s="73" t="s">
        <v>338</v>
      </c>
      <c r="E41" s="103" t="s">
        <v>358</v>
      </c>
      <c r="F41" s="106">
        <v>12</v>
      </c>
      <c r="G41" s="73" t="s">
        <v>367</v>
      </c>
      <c r="H41" s="90">
        <v>1740</v>
      </c>
      <c r="I41"/>
    </row>
    <row r="42" spans="2:9" ht="15.75" thickBot="1" x14ac:dyDescent="0.3">
      <c r="B42" s="235"/>
      <c r="C42" s="79" t="s">
        <v>345</v>
      </c>
      <c r="D42" s="80" t="s">
        <v>347</v>
      </c>
      <c r="E42" s="104" t="s">
        <v>359</v>
      </c>
      <c r="F42" s="107">
        <v>12</v>
      </c>
      <c r="G42" s="80" t="s">
        <v>368</v>
      </c>
      <c r="H42" s="91">
        <v>2349</v>
      </c>
      <c r="I42"/>
    </row>
    <row r="43" spans="2:9" ht="15.75" thickBot="1" x14ac:dyDescent="0.3">
      <c r="B43" s="236" t="s">
        <v>369</v>
      </c>
      <c r="C43" s="237"/>
      <c r="D43" s="237"/>
      <c r="E43" s="237"/>
      <c r="F43" s="237"/>
      <c r="G43" s="237"/>
      <c r="H43" s="238"/>
      <c r="I43"/>
    </row>
    <row r="44" spans="2:9" s="100" customFormat="1" ht="36.75" customHeight="1" thickBot="1" x14ac:dyDescent="0.3">
      <c r="B44" s="81" t="s">
        <v>419</v>
      </c>
      <c r="C44" s="143"/>
      <c r="D44" s="143"/>
      <c r="E44" s="143"/>
      <c r="F44" s="143"/>
      <c r="G44" s="143"/>
      <c r="H44" s="144">
        <v>12641.5</v>
      </c>
      <c r="I44"/>
    </row>
    <row r="45" spans="2:9" s="100" customFormat="1" ht="25.5" customHeight="1" thickBot="1" x14ac:dyDescent="0.3">
      <c r="B45" s="187"/>
      <c r="C45" s="187"/>
      <c r="D45" s="187"/>
      <c r="E45" s="187"/>
      <c r="F45" s="187"/>
      <c r="G45" s="187"/>
      <c r="H45" s="187"/>
      <c r="I45"/>
    </row>
    <row r="46" spans="2:9" ht="15.75" thickBot="1" x14ac:dyDescent="0.3">
      <c r="B46" s="228" t="s">
        <v>348</v>
      </c>
      <c r="C46" s="229"/>
      <c r="D46" s="229"/>
      <c r="E46" s="229"/>
      <c r="F46" s="230"/>
      <c r="I46"/>
    </row>
    <row r="47" spans="2:9" ht="45.75" thickBot="1" x14ac:dyDescent="0.3">
      <c r="B47" s="81" t="s">
        <v>349</v>
      </c>
      <c r="C47" s="82" t="s">
        <v>371</v>
      </c>
      <c r="D47" s="82" t="s">
        <v>351</v>
      </c>
      <c r="E47" s="82" t="s">
        <v>361</v>
      </c>
      <c r="F47" s="83" t="s">
        <v>350</v>
      </c>
      <c r="G47" s="75"/>
      <c r="H47" s="75"/>
      <c r="I47"/>
    </row>
    <row r="48" spans="2:9" x14ac:dyDescent="0.25">
      <c r="B48" s="188" t="s">
        <v>337</v>
      </c>
      <c r="C48" s="189" t="s">
        <v>518</v>
      </c>
      <c r="D48" s="189">
        <v>8</v>
      </c>
      <c r="E48" s="190">
        <v>12</v>
      </c>
      <c r="F48" s="191">
        <v>9415.25</v>
      </c>
      <c r="I48"/>
    </row>
    <row r="49" spans="2:10" x14ac:dyDescent="0.25">
      <c r="B49" s="87" t="s">
        <v>338</v>
      </c>
      <c r="C49" s="73" t="s">
        <v>519</v>
      </c>
      <c r="D49" s="73" t="s">
        <v>354</v>
      </c>
      <c r="E49" s="98">
        <v>12</v>
      </c>
      <c r="F49" s="90">
        <v>10472.75</v>
      </c>
      <c r="H49" s="92"/>
      <c r="I49"/>
      <c r="J49" s="92"/>
    </row>
    <row r="50" spans="2:10" ht="15.75" thickBot="1" x14ac:dyDescent="0.3">
      <c r="B50" s="88" t="s">
        <v>347</v>
      </c>
      <c r="C50" s="80" t="s">
        <v>357</v>
      </c>
      <c r="D50" s="80" t="s">
        <v>355</v>
      </c>
      <c r="E50" s="99">
        <v>12</v>
      </c>
      <c r="F50" s="91">
        <v>11945.8</v>
      </c>
      <c r="H50" s="92"/>
      <c r="I50"/>
      <c r="J50" s="92"/>
    </row>
    <row r="51" spans="2:10" ht="15.75" thickBot="1" x14ac:dyDescent="0.3">
      <c r="B51" s="219" t="s">
        <v>372</v>
      </c>
      <c r="C51" s="220"/>
      <c r="D51" s="220"/>
      <c r="E51" s="220"/>
      <c r="F51" s="221"/>
      <c r="I51"/>
      <c r="J51" s="92"/>
    </row>
    <row r="52" spans="2:10" ht="15.75" thickBot="1" x14ac:dyDescent="0.3">
      <c r="B52" s="219" t="s">
        <v>372</v>
      </c>
      <c r="C52" s="220"/>
      <c r="D52" s="220"/>
      <c r="E52" s="220"/>
      <c r="F52" s="221"/>
      <c r="I52"/>
    </row>
    <row r="53" spans="2:10" x14ac:dyDescent="0.25">
      <c r="B53"/>
      <c r="C53"/>
      <c r="D53"/>
      <c r="E53"/>
      <c r="F53"/>
      <c r="G53"/>
      <c r="H53"/>
      <c r="I53"/>
    </row>
  </sheetData>
  <mergeCells count="10">
    <mergeCell ref="B52:F52"/>
    <mergeCell ref="B2:G2"/>
    <mergeCell ref="B31:G31"/>
    <mergeCell ref="B33:H33"/>
    <mergeCell ref="B35:B36"/>
    <mergeCell ref="B37:B39"/>
    <mergeCell ref="B40:B42"/>
    <mergeCell ref="B43:H43"/>
    <mergeCell ref="B46:F46"/>
    <mergeCell ref="B51:F51"/>
  </mergeCells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1B780-2366-4BD4-BFE6-CB451E12FDBE}">
  <dimension ref="A1:E75"/>
  <sheetViews>
    <sheetView topLeftCell="A53" workbookViewId="0">
      <selection activeCell="A72" sqref="A72:B75"/>
    </sheetView>
  </sheetViews>
  <sheetFormatPr defaultRowHeight="15" x14ac:dyDescent="0.25"/>
  <cols>
    <col min="1" max="1" width="28.5703125" customWidth="1"/>
    <col min="2" max="2" width="14.28515625" bestFit="1" customWidth="1"/>
    <col min="3" max="3" width="18.85546875" bestFit="1" customWidth="1"/>
    <col min="4" max="4" width="15.28515625" customWidth="1"/>
    <col min="5" max="5" width="15.8554687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8.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70</v>
      </c>
      <c r="B3" s="275"/>
      <c r="C3" s="255" t="s">
        <v>258</v>
      </c>
      <c r="D3" s="256"/>
      <c r="E3" s="257"/>
    </row>
    <row r="4" spans="1:5" ht="15.75" x14ac:dyDescent="0.25">
      <c r="A4" s="276" t="s">
        <v>66</v>
      </c>
      <c r="B4" s="276"/>
      <c r="C4" s="255" t="s">
        <v>259</v>
      </c>
      <c r="D4" s="256"/>
      <c r="E4" s="257"/>
    </row>
    <row r="5" spans="1:5" ht="15.75" x14ac:dyDescent="0.25">
      <c r="A5" s="281" t="s">
        <v>520</v>
      </c>
      <c r="B5" s="282"/>
      <c r="C5" s="255" t="s">
        <v>72</v>
      </c>
      <c r="D5" s="256"/>
      <c r="E5" s="257"/>
    </row>
    <row r="6" spans="1:5" ht="15.75" x14ac:dyDescent="0.25">
      <c r="A6" s="249" t="s">
        <v>532</v>
      </c>
      <c r="B6" s="251"/>
      <c r="C6" s="255" t="s">
        <v>261</v>
      </c>
      <c r="D6" s="256"/>
      <c r="E6" s="257"/>
    </row>
    <row r="7" spans="1:5" x14ac:dyDescent="0.25">
      <c r="A7" s="260" t="s">
        <v>403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75</v>
      </c>
      <c r="B11" s="16" t="s">
        <v>14</v>
      </c>
      <c r="C11" s="30">
        <v>3</v>
      </c>
      <c r="D11" s="18">
        <f>'[1] Referência Alho'!D6</f>
        <v>3500</v>
      </c>
      <c r="E11" s="18">
        <f>C11*D11</f>
        <v>10500</v>
      </c>
    </row>
    <row r="12" spans="1:5" x14ac:dyDescent="0.25">
      <c r="A12" s="16" t="s">
        <v>76</v>
      </c>
      <c r="B12" s="16" t="s">
        <v>14</v>
      </c>
      <c r="C12" s="16">
        <v>6</v>
      </c>
      <c r="D12" s="18">
        <f>'[1] Referência Alho'!D7</f>
        <v>307.5</v>
      </c>
      <c r="E12" s="18">
        <f>C12*D12</f>
        <v>1845</v>
      </c>
    </row>
    <row r="13" spans="1:5" x14ac:dyDescent="0.25">
      <c r="A13" s="16" t="s">
        <v>77</v>
      </c>
      <c r="B13" s="16" t="s">
        <v>14</v>
      </c>
      <c r="C13" s="16">
        <v>3</v>
      </c>
      <c r="D13" s="18">
        <f>'[1] Referência Alho'!D8</f>
        <v>1736.2180000000001</v>
      </c>
      <c r="E13" s="18">
        <f>C13*D13</f>
        <v>5208.6540000000005</v>
      </c>
    </row>
    <row r="14" spans="1:5" x14ac:dyDescent="0.25">
      <c r="A14" s="16" t="s">
        <v>67</v>
      </c>
      <c r="B14" s="16" t="s">
        <v>14</v>
      </c>
      <c r="C14" s="16">
        <v>10</v>
      </c>
      <c r="D14" s="18">
        <f>'[1] Referência Alho'!D9</f>
        <v>406</v>
      </c>
      <c r="E14" s="18">
        <f>C14*D14</f>
        <v>4060</v>
      </c>
    </row>
    <row r="15" spans="1:5" x14ac:dyDescent="0.25">
      <c r="A15" s="16" t="s">
        <v>78</v>
      </c>
      <c r="B15" s="16" t="s">
        <v>79</v>
      </c>
      <c r="C15" s="16">
        <v>2500</v>
      </c>
      <c r="D15" s="18">
        <f>'[1] Referência Alho'!D10</f>
        <v>26</v>
      </c>
      <c r="E15" s="18">
        <f>C15*D15</f>
        <v>65000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86613.65400000001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81</v>
      </c>
      <c r="B18" s="16" t="s">
        <v>82</v>
      </c>
      <c r="C18" s="123">
        <v>6</v>
      </c>
      <c r="D18" s="139">
        <v>150</v>
      </c>
      <c r="E18" s="23">
        <f t="shared" ref="E18:E24" si="0">C18*D18</f>
        <v>900</v>
      </c>
    </row>
    <row r="19" spans="1:5" x14ac:dyDescent="0.25">
      <c r="A19" s="16" t="s">
        <v>83</v>
      </c>
      <c r="B19" s="16" t="s">
        <v>48</v>
      </c>
      <c r="C19" s="123">
        <v>70</v>
      </c>
      <c r="D19" s="139">
        <v>150</v>
      </c>
      <c r="E19" s="23">
        <f t="shared" si="0"/>
        <v>10500</v>
      </c>
    </row>
    <row r="20" spans="1:5" x14ac:dyDescent="0.25">
      <c r="A20" s="34" t="s">
        <v>84</v>
      </c>
      <c r="B20" s="34" t="s">
        <v>82</v>
      </c>
      <c r="C20" s="35">
        <v>6</v>
      </c>
      <c r="D20" s="139">
        <v>150</v>
      </c>
      <c r="E20" s="23">
        <f t="shared" si="0"/>
        <v>900</v>
      </c>
    </row>
    <row r="21" spans="1:5" x14ac:dyDescent="0.25">
      <c r="A21" s="34" t="s">
        <v>85</v>
      </c>
      <c r="B21" s="16" t="s">
        <v>48</v>
      </c>
      <c r="C21" s="35">
        <v>80</v>
      </c>
      <c r="D21" s="139">
        <v>150</v>
      </c>
      <c r="E21" s="23">
        <f>C21*D21</f>
        <v>12000</v>
      </c>
    </row>
    <row r="22" spans="1:5" x14ac:dyDescent="0.25">
      <c r="A22" s="16" t="s">
        <v>86</v>
      </c>
      <c r="B22" s="16" t="s">
        <v>48</v>
      </c>
      <c r="C22" s="123">
        <v>50</v>
      </c>
      <c r="D22" s="36">
        <v>150</v>
      </c>
      <c r="E22" s="23">
        <f t="shared" si="0"/>
        <v>7500</v>
      </c>
    </row>
    <row r="23" spans="1:5" x14ac:dyDescent="0.25">
      <c r="A23" s="34" t="s">
        <v>87</v>
      </c>
      <c r="B23" s="34" t="s">
        <v>82</v>
      </c>
      <c r="C23" s="35">
        <v>10</v>
      </c>
      <c r="D23" s="36">
        <v>126</v>
      </c>
      <c r="E23" s="23">
        <f t="shared" si="0"/>
        <v>1260</v>
      </c>
    </row>
    <row r="24" spans="1:5" x14ac:dyDescent="0.25">
      <c r="A24" s="16" t="s">
        <v>88</v>
      </c>
      <c r="B24" s="16" t="s">
        <v>89</v>
      </c>
      <c r="C24" s="123">
        <v>10</v>
      </c>
      <c r="D24" s="23">
        <v>1300</v>
      </c>
      <c r="E24" s="23">
        <f t="shared" si="0"/>
        <v>13000</v>
      </c>
    </row>
    <row r="25" spans="1:5" x14ac:dyDescent="0.25">
      <c r="A25" s="3" t="s">
        <v>45</v>
      </c>
      <c r="B25" s="31"/>
      <c r="C25" s="32"/>
      <c r="D25" s="32"/>
      <c r="E25" s="4">
        <f>SUM(E18:E24)</f>
        <v>46060</v>
      </c>
    </row>
    <row r="26" spans="1:5" x14ac:dyDescent="0.25">
      <c r="A26" s="22" t="s">
        <v>90</v>
      </c>
      <c r="B26" s="22"/>
      <c r="C26" s="33"/>
      <c r="D26" s="22"/>
      <c r="E26" s="5"/>
    </row>
    <row r="27" spans="1:5" x14ac:dyDescent="0.25">
      <c r="A27" s="16" t="s">
        <v>91</v>
      </c>
      <c r="B27" s="16" t="s">
        <v>79</v>
      </c>
      <c r="C27" s="123">
        <v>25</v>
      </c>
      <c r="D27" s="23">
        <f>'[1] Referência Alho'!D19</f>
        <v>7.9</v>
      </c>
      <c r="E27" s="23">
        <f>C27*D27</f>
        <v>197.5</v>
      </c>
    </row>
    <row r="28" spans="1:5" x14ac:dyDescent="0.25">
      <c r="A28" s="16" t="s">
        <v>32</v>
      </c>
      <c r="B28" s="16" t="s">
        <v>79</v>
      </c>
      <c r="C28" s="123">
        <v>6</v>
      </c>
      <c r="D28" s="23">
        <f>'[1] Referência Alho'!D20</f>
        <v>20</v>
      </c>
      <c r="E28" s="23">
        <f t="shared" ref="E28:E39" si="1">C28*D28</f>
        <v>120</v>
      </c>
    </row>
    <row r="29" spans="1:5" x14ac:dyDescent="0.25">
      <c r="A29" s="16" t="s">
        <v>33</v>
      </c>
      <c r="B29" s="16" t="s">
        <v>92</v>
      </c>
      <c r="C29" s="123">
        <v>3</v>
      </c>
      <c r="D29" s="23">
        <f>'[1] Referência Alho'!D21</f>
        <v>22</v>
      </c>
      <c r="E29" s="23">
        <f t="shared" si="1"/>
        <v>66</v>
      </c>
    </row>
    <row r="30" spans="1:5" x14ac:dyDescent="0.25">
      <c r="A30" s="16" t="s">
        <v>34</v>
      </c>
      <c r="B30" s="16" t="s">
        <v>92</v>
      </c>
      <c r="C30" s="123">
        <v>1.2</v>
      </c>
      <c r="D30" s="23">
        <f>'[1] Referência Alho'!D22</f>
        <v>15</v>
      </c>
      <c r="E30" s="23">
        <f t="shared" si="1"/>
        <v>18</v>
      </c>
    </row>
    <row r="31" spans="1:5" x14ac:dyDescent="0.25">
      <c r="A31" s="16" t="s">
        <v>93</v>
      </c>
      <c r="B31" s="16" t="s">
        <v>14</v>
      </c>
      <c r="C31" s="123">
        <v>2</v>
      </c>
      <c r="D31" s="23">
        <f>'[1] Referência Alho'!D23</f>
        <v>1600</v>
      </c>
      <c r="E31" s="23">
        <f t="shared" si="1"/>
        <v>3200</v>
      </c>
    </row>
    <row r="32" spans="1:5" x14ac:dyDescent="0.25">
      <c r="A32" s="16" t="s">
        <v>94</v>
      </c>
      <c r="B32" s="16" t="s">
        <v>14</v>
      </c>
      <c r="C32" s="123">
        <v>1.6</v>
      </c>
      <c r="D32" s="23">
        <f>'[1] Referência Alho'!D24</f>
        <v>3890</v>
      </c>
      <c r="E32" s="23">
        <f t="shared" si="1"/>
        <v>6224</v>
      </c>
    </row>
    <row r="33" spans="1:5" x14ac:dyDescent="0.25">
      <c r="A33" s="16" t="s">
        <v>262</v>
      </c>
      <c r="B33" s="16" t="s">
        <v>14</v>
      </c>
      <c r="C33" s="123">
        <v>0.35</v>
      </c>
      <c r="D33" s="23">
        <f>'[1] Referência Alho'!D25</f>
        <v>2722</v>
      </c>
      <c r="E33" s="23">
        <f t="shared" si="1"/>
        <v>952.69999999999993</v>
      </c>
    </row>
    <row r="34" spans="1:5" x14ac:dyDescent="0.25">
      <c r="A34" s="16" t="s">
        <v>16</v>
      </c>
      <c r="B34" s="16" t="s">
        <v>79</v>
      </c>
      <c r="C34" s="16">
        <v>6.15</v>
      </c>
      <c r="D34" s="23">
        <f>'[1] Referência Alho'!D26</f>
        <v>78.48</v>
      </c>
      <c r="E34" s="23">
        <f t="shared" si="1"/>
        <v>482.65200000000004</v>
      </c>
    </row>
    <row r="35" spans="1:5" x14ac:dyDescent="0.25">
      <c r="A35" s="16" t="s">
        <v>18</v>
      </c>
      <c r="B35" s="16" t="s">
        <v>79</v>
      </c>
      <c r="C35" s="16">
        <v>1</v>
      </c>
      <c r="D35" s="23">
        <f>'[1] Referência Alho'!D27</f>
        <v>75</v>
      </c>
      <c r="E35" s="23">
        <f t="shared" si="1"/>
        <v>75</v>
      </c>
    </row>
    <row r="36" spans="1:5" x14ac:dyDescent="0.25">
      <c r="A36" s="16" t="s">
        <v>21</v>
      </c>
      <c r="B36" s="16" t="s">
        <v>92</v>
      </c>
      <c r="C36" s="16">
        <v>1.5</v>
      </c>
      <c r="D36" s="23">
        <f>'[1] Referência Alho'!D28</f>
        <v>64</v>
      </c>
      <c r="E36" s="23">
        <f t="shared" si="1"/>
        <v>96</v>
      </c>
    </row>
    <row r="37" spans="1:5" x14ac:dyDescent="0.25">
      <c r="A37" s="16" t="s">
        <v>29</v>
      </c>
      <c r="B37" s="16" t="s">
        <v>79</v>
      </c>
      <c r="C37" s="16">
        <v>0.1</v>
      </c>
      <c r="D37" s="23">
        <f>'[1] Referência Alho'!D29</f>
        <v>365</v>
      </c>
      <c r="E37" s="23">
        <f t="shared" si="1"/>
        <v>36.5</v>
      </c>
    </row>
    <row r="38" spans="1:5" x14ac:dyDescent="0.25">
      <c r="A38" s="16" t="s">
        <v>30</v>
      </c>
      <c r="B38" s="16" t="s">
        <v>92</v>
      </c>
      <c r="C38" s="16">
        <v>0.5</v>
      </c>
      <c r="D38" s="23">
        <f>'[1] Referência Alho'!D30</f>
        <v>196</v>
      </c>
      <c r="E38" s="23">
        <f t="shared" si="1"/>
        <v>98</v>
      </c>
    </row>
    <row r="39" spans="1:5" x14ac:dyDescent="0.25">
      <c r="A39" s="16" t="s">
        <v>22</v>
      </c>
      <c r="B39" s="16" t="s">
        <v>79</v>
      </c>
      <c r="C39" s="16">
        <v>3</v>
      </c>
      <c r="D39" s="23">
        <v>50</v>
      </c>
      <c r="E39" s="23">
        <f t="shared" si="1"/>
        <v>150</v>
      </c>
    </row>
    <row r="40" spans="1:5" x14ac:dyDescent="0.25">
      <c r="A40" s="3" t="s">
        <v>51</v>
      </c>
      <c r="B40" s="31"/>
      <c r="C40" s="32"/>
      <c r="D40" s="32"/>
      <c r="E40" s="4">
        <f>SUM(E27,E28:E39)</f>
        <v>11716.352000000001</v>
      </c>
    </row>
    <row r="41" spans="1:5" x14ac:dyDescent="0.25">
      <c r="A41" s="22" t="s">
        <v>95</v>
      </c>
      <c r="B41" s="22"/>
      <c r="C41" s="33"/>
      <c r="D41" s="22"/>
      <c r="E41" s="5"/>
    </row>
    <row r="42" spans="1:5" x14ac:dyDescent="0.25">
      <c r="A42" s="16" t="s">
        <v>96</v>
      </c>
      <c r="B42" s="16" t="s">
        <v>82</v>
      </c>
      <c r="C42" s="16">
        <v>4.5</v>
      </c>
      <c r="D42" s="23">
        <v>150</v>
      </c>
      <c r="E42" s="23">
        <f>C42*D42</f>
        <v>675</v>
      </c>
    </row>
    <row r="43" spans="1:5" x14ac:dyDescent="0.25">
      <c r="A43" s="16" t="s">
        <v>97</v>
      </c>
      <c r="B43" s="16" t="s">
        <v>82</v>
      </c>
      <c r="C43" s="16">
        <v>4.5</v>
      </c>
      <c r="D43" s="23">
        <v>150</v>
      </c>
      <c r="E43" s="23">
        <f t="shared" ref="E43:E49" si="2">C43*D43</f>
        <v>675</v>
      </c>
    </row>
    <row r="44" spans="1:5" x14ac:dyDescent="0.25">
      <c r="A44" s="16" t="s">
        <v>98</v>
      </c>
      <c r="B44" s="16" t="s">
        <v>82</v>
      </c>
      <c r="C44" s="16">
        <v>1.5</v>
      </c>
      <c r="D44" s="23">
        <v>150</v>
      </c>
      <c r="E44" s="23">
        <f t="shared" si="2"/>
        <v>225</v>
      </c>
    </row>
    <row r="45" spans="1:5" x14ac:dyDescent="0.25">
      <c r="A45" s="16" t="s">
        <v>99</v>
      </c>
      <c r="B45" s="16" t="s">
        <v>82</v>
      </c>
      <c r="C45" s="16">
        <v>1.5</v>
      </c>
      <c r="D45" s="23">
        <v>150</v>
      </c>
      <c r="E45" s="23">
        <f t="shared" si="2"/>
        <v>225</v>
      </c>
    </row>
    <row r="46" spans="1:5" x14ac:dyDescent="0.25">
      <c r="A46" s="16" t="s">
        <v>100</v>
      </c>
      <c r="B46" s="16" t="s">
        <v>82</v>
      </c>
      <c r="C46" s="16">
        <v>28.5</v>
      </c>
      <c r="D46" s="23">
        <v>150</v>
      </c>
      <c r="E46" s="23">
        <f t="shared" si="2"/>
        <v>4275</v>
      </c>
    </row>
    <row r="47" spans="1:5" x14ac:dyDescent="0.25">
      <c r="A47" s="16" t="s">
        <v>101</v>
      </c>
      <c r="B47" s="16" t="s">
        <v>48</v>
      </c>
      <c r="C47" s="16">
        <v>10</v>
      </c>
      <c r="D47" s="23">
        <v>126</v>
      </c>
      <c r="E47" s="23">
        <f t="shared" si="2"/>
        <v>1260</v>
      </c>
    </row>
    <row r="48" spans="1:5" x14ac:dyDescent="0.25">
      <c r="A48" s="16" t="s">
        <v>102</v>
      </c>
      <c r="B48" s="16" t="s">
        <v>82</v>
      </c>
      <c r="C48" s="16">
        <v>3</v>
      </c>
      <c r="D48" s="23">
        <v>150</v>
      </c>
      <c r="E48" s="23">
        <f t="shared" si="2"/>
        <v>450</v>
      </c>
    </row>
    <row r="49" spans="1:5" x14ac:dyDescent="0.25">
      <c r="A49" s="16" t="s">
        <v>44</v>
      </c>
      <c r="B49" s="16" t="s">
        <v>462</v>
      </c>
      <c r="C49" s="16">
        <v>1</v>
      </c>
      <c r="D49" s="23">
        <v>2050</v>
      </c>
      <c r="E49" s="23">
        <f t="shared" si="2"/>
        <v>2050</v>
      </c>
    </row>
    <row r="50" spans="1:5" x14ac:dyDescent="0.25">
      <c r="A50" s="3" t="s">
        <v>103</v>
      </c>
      <c r="B50" s="3"/>
      <c r="C50" s="4"/>
      <c r="D50" s="4"/>
      <c r="E50" s="4">
        <f>SUM(E42:E49)</f>
        <v>9835</v>
      </c>
    </row>
    <row r="51" spans="1:5" x14ac:dyDescent="0.25">
      <c r="A51" s="15" t="s">
        <v>104</v>
      </c>
      <c r="B51" s="15"/>
      <c r="C51" s="25"/>
      <c r="D51" s="25"/>
      <c r="E51" s="25"/>
    </row>
    <row r="52" spans="1:5" x14ac:dyDescent="0.25">
      <c r="A52" s="16" t="s">
        <v>105</v>
      </c>
      <c r="B52" s="16" t="s">
        <v>106</v>
      </c>
      <c r="C52" s="16">
        <v>1800</v>
      </c>
      <c r="D52" s="23">
        <v>5.5</v>
      </c>
      <c r="E52" s="23">
        <f>C52*D52</f>
        <v>9900</v>
      </c>
    </row>
    <row r="53" spans="1:5" x14ac:dyDescent="0.25">
      <c r="A53" s="16" t="s">
        <v>107</v>
      </c>
      <c r="B53" s="16" t="s">
        <v>63</v>
      </c>
      <c r="C53" s="16">
        <v>16</v>
      </c>
      <c r="D53" s="23">
        <v>150</v>
      </c>
      <c r="E53" s="23">
        <f>C53*D53</f>
        <v>2400</v>
      </c>
    </row>
    <row r="54" spans="1:5" x14ac:dyDescent="0.25">
      <c r="A54" s="16" t="s">
        <v>108</v>
      </c>
      <c r="B54" s="16" t="s">
        <v>48</v>
      </c>
      <c r="C54" s="16">
        <v>60</v>
      </c>
      <c r="D54" s="23">
        <v>150</v>
      </c>
      <c r="E54" s="23">
        <f>C54*D54</f>
        <v>9000</v>
      </c>
    </row>
    <row r="55" spans="1:5" x14ac:dyDescent="0.25">
      <c r="A55" s="16" t="s">
        <v>109</v>
      </c>
      <c r="B55" s="16" t="s">
        <v>48</v>
      </c>
      <c r="C55" s="16">
        <v>1</v>
      </c>
      <c r="D55" s="23">
        <v>2000</v>
      </c>
      <c r="E55" s="23">
        <f>C55*D55</f>
        <v>2000</v>
      </c>
    </row>
    <row r="56" spans="1:5" x14ac:dyDescent="0.25">
      <c r="A56" s="16" t="s">
        <v>110</v>
      </c>
      <c r="B56" s="16" t="s">
        <v>48</v>
      </c>
      <c r="C56" s="16">
        <v>60</v>
      </c>
      <c r="D56" s="23">
        <v>150</v>
      </c>
      <c r="E56" s="23">
        <f>C56*D56</f>
        <v>9000</v>
      </c>
    </row>
    <row r="57" spans="1:5" x14ac:dyDescent="0.25">
      <c r="A57" s="3" t="s">
        <v>111</v>
      </c>
      <c r="B57" s="31"/>
      <c r="C57" s="32"/>
      <c r="D57" s="32"/>
      <c r="E57" s="4">
        <f>SUM(E52:E56)</f>
        <v>32300</v>
      </c>
    </row>
    <row r="58" spans="1:5" x14ac:dyDescent="0.25">
      <c r="A58" s="37" t="s">
        <v>52</v>
      </c>
      <c r="B58" s="37"/>
      <c r="C58" s="37"/>
      <c r="D58" s="37"/>
      <c r="E58" s="38">
        <f>SUM(E16,E25,E40,E50,E57)</f>
        <v>186525.00600000002</v>
      </c>
    </row>
    <row r="61" spans="1:5" x14ac:dyDescent="0.25">
      <c r="A61" s="241" t="s">
        <v>53</v>
      </c>
      <c r="B61" s="242"/>
    </row>
    <row r="62" spans="1:5" x14ac:dyDescent="0.25">
      <c r="A62" s="15" t="str">
        <f>A10</f>
        <v>1-Preparo de solo/Plantio</v>
      </c>
      <c r="B62" s="25">
        <f>E16</f>
        <v>86613.65400000001</v>
      </c>
    </row>
    <row r="63" spans="1:5" x14ac:dyDescent="0.25">
      <c r="A63" s="22" t="str">
        <f>A17</f>
        <v>2-Serviços</v>
      </c>
      <c r="B63" s="25">
        <f>E25</f>
        <v>46060</v>
      </c>
    </row>
    <row r="64" spans="1:5" x14ac:dyDescent="0.25">
      <c r="A64" s="22" t="str">
        <f>A26</f>
        <v>3-Tratos Culturais</v>
      </c>
      <c r="B64" s="25">
        <f>E40</f>
        <v>11716.352000000001</v>
      </c>
    </row>
    <row r="65" spans="1:4" x14ac:dyDescent="0.25">
      <c r="A65" s="22" t="str">
        <f>A41</f>
        <v>4-Serviços</v>
      </c>
      <c r="B65" s="25">
        <f>E50</f>
        <v>9835</v>
      </c>
    </row>
    <row r="66" spans="1:4" x14ac:dyDescent="0.25">
      <c r="A66" s="22" t="str">
        <f>A51</f>
        <v>5-Outros Custos</v>
      </c>
      <c r="B66" s="25">
        <f>E57</f>
        <v>32300</v>
      </c>
    </row>
    <row r="67" spans="1:4" x14ac:dyDescent="0.25">
      <c r="A67" s="11" t="s">
        <v>52</v>
      </c>
      <c r="B67" s="38">
        <f>E58</f>
        <v>186525.00600000002</v>
      </c>
    </row>
    <row r="70" spans="1:4" x14ac:dyDescent="0.25">
      <c r="A70" s="243" t="s">
        <v>522</v>
      </c>
      <c r="B70" s="243"/>
      <c r="C70" s="243"/>
      <c r="D70" s="243"/>
    </row>
    <row r="71" spans="1:4" x14ac:dyDescent="0.25">
      <c r="A71" t="s">
        <v>54</v>
      </c>
    </row>
    <row r="72" spans="1:4" ht="15.75" x14ac:dyDescent="0.25">
      <c r="A72" s="244" t="s">
        <v>55</v>
      </c>
      <c r="B72" s="244"/>
      <c r="C72" s="239"/>
      <c r="D72" s="239"/>
    </row>
    <row r="73" spans="1:4" ht="15.75" x14ac:dyDescent="0.25">
      <c r="A73" s="243" t="s">
        <v>56</v>
      </c>
      <c r="B73" s="244"/>
      <c r="C73" s="239"/>
      <c r="D73" s="239"/>
    </row>
    <row r="74" spans="1:4" ht="15.75" x14ac:dyDescent="0.25">
      <c r="A74" s="244" t="s">
        <v>57</v>
      </c>
      <c r="B74" s="244"/>
      <c r="C74" s="239"/>
      <c r="D74" s="239"/>
    </row>
    <row r="75" spans="1:4" x14ac:dyDescent="0.25">
      <c r="A75" s="244" t="s">
        <v>58</v>
      </c>
      <c r="B75" s="244"/>
    </row>
  </sheetData>
  <mergeCells count="23">
    <mergeCell ref="A75:B75"/>
    <mergeCell ref="C5:E5"/>
    <mergeCell ref="C6:E6"/>
    <mergeCell ref="A5:B5"/>
    <mergeCell ref="A7:E7"/>
    <mergeCell ref="A8:E8"/>
    <mergeCell ref="A6:B6"/>
    <mergeCell ref="A74:B74"/>
    <mergeCell ref="C74:D74"/>
    <mergeCell ref="A73:B73"/>
    <mergeCell ref="C73:D73"/>
    <mergeCell ref="A9:E9"/>
    <mergeCell ref="A72:B72"/>
    <mergeCell ref="C72:D72"/>
    <mergeCell ref="A61:B61"/>
    <mergeCell ref="A70:B70"/>
    <mergeCell ref="C70:D70"/>
    <mergeCell ref="A1:A2"/>
    <mergeCell ref="B1:E2"/>
    <mergeCell ref="A3:B3"/>
    <mergeCell ref="A4:B4"/>
    <mergeCell ref="C4:E4"/>
    <mergeCell ref="C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11E4-48EF-40D0-894E-D3494E7A8D60}">
  <dimension ref="A1:E74"/>
  <sheetViews>
    <sheetView workbookViewId="0">
      <selection activeCell="C3" sqref="C3:E3"/>
    </sheetView>
  </sheetViews>
  <sheetFormatPr defaultRowHeight="15" x14ac:dyDescent="0.25"/>
  <cols>
    <col min="1" max="1" width="37.140625" customWidth="1"/>
    <col min="2" max="2" width="15" customWidth="1"/>
    <col min="3" max="3" width="14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7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570</v>
      </c>
      <c r="B3" s="275"/>
      <c r="C3" s="255" t="s">
        <v>569</v>
      </c>
      <c r="D3" s="256"/>
      <c r="E3" s="257"/>
    </row>
    <row r="4" spans="1:5" ht="15.75" x14ac:dyDescent="0.25">
      <c r="A4" s="276" t="s">
        <v>66</v>
      </c>
      <c r="B4" s="276"/>
      <c r="C4" s="255" t="s">
        <v>571</v>
      </c>
      <c r="D4" s="256"/>
      <c r="E4" s="257"/>
    </row>
    <row r="5" spans="1:5" ht="15.75" x14ac:dyDescent="0.25">
      <c r="A5" s="281" t="s">
        <v>520</v>
      </c>
      <c r="B5" s="282"/>
      <c r="C5" s="255" t="s">
        <v>572</v>
      </c>
      <c r="D5" s="256"/>
      <c r="E5" s="257"/>
    </row>
    <row r="6" spans="1:5" ht="15.75" x14ac:dyDescent="0.25">
      <c r="A6" s="265" t="s">
        <v>533</v>
      </c>
      <c r="B6" s="280"/>
      <c r="C6" s="255" t="s">
        <v>573</v>
      </c>
      <c r="D6" s="256"/>
      <c r="E6" s="257"/>
    </row>
    <row r="7" spans="1:5" x14ac:dyDescent="0.25">
      <c r="A7" s="260" t="s">
        <v>404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39">
        <v>0.85</v>
      </c>
      <c r="D11" s="18">
        <v>6503.5</v>
      </c>
      <c r="E11" s="18">
        <f>C11*D11</f>
        <v>5527.9749999999995</v>
      </c>
    </row>
    <row r="12" spans="1:5" x14ac:dyDescent="0.25">
      <c r="A12" s="16" t="s">
        <v>75</v>
      </c>
      <c r="B12" s="16" t="s">
        <v>14</v>
      </c>
      <c r="C12" s="39">
        <v>0.8</v>
      </c>
      <c r="D12" s="18">
        <f>'[1]Referência Cenoura'!D7</f>
        <v>3630</v>
      </c>
      <c r="E12" s="18">
        <f>C12*D12</f>
        <v>2904</v>
      </c>
    </row>
    <row r="13" spans="1:5" x14ac:dyDescent="0.25">
      <c r="A13" s="16" t="s">
        <v>77</v>
      </c>
      <c r="B13" s="16" t="s">
        <v>14</v>
      </c>
      <c r="C13" s="39">
        <v>1.5</v>
      </c>
      <c r="D13" s="18">
        <f>'[1]Referência Cenoura'!D8</f>
        <v>3176.6666666666665</v>
      </c>
      <c r="E13" s="18">
        <f>C13*D13</f>
        <v>4765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13196.974999999999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18" t="s">
        <v>81</v>
      </c>
      <c r="B16" s="118" t="s">
        <v>113</v>
      </c>
      <c r="C16" s="40">
        <v>5</v>
      </c>
      <c r="D16" s="41">
        <v>150</v>
      </c>
      <c r="E16" s="42">
        <f>C16*D16</f>
        <v>750</v>
      </c>
    </row>
    <row r="17" spans="1:5" x14ac:dyDescent="0.25">
      <c r="A17" s="118" t="s">
        <v>114</v>
      </c>
      <c r="B17" s="118" t="s">
        <v>113</v>
      </c>
      <c r="C17" s="40">
        <v>3</v>
      </c>
      <c r="D17" s="41">
        <v>150</v>
      </c>
      <c r="E17" s="42">
        <f t="shared" ref="E17:E22" si="0">C17*D17</f>
        <v>450</v>
      </c>
    </row>
    <row r="18" spans="1:5" x14ac:dyDescent="0.25">
      <c r="A18" s="118" t="s">
        <v>115</v>
      </c>
      <c r="B18" s="118" t="s">
        <v>113</v>
      </c>
      <c r="C18" s="40">
        <v>3</v>
      </c>
      <c r="D18" s="41">
        <v>150</v>
      </c>
      <c r="E18" s="42">
        <f t="shared" si="0"/>
        <v>450</v>
      </c>
    </row>
    <row r="19" spans="1:5" x14ac:dyDescent="0.25">
      <c r="A19" s="118" t="s">
        <v>116</v>
      </c>
      <c r="B19" s="118" t="s">
        <v>113</v>
      </c>
      <c r="C19" s="40">
        <v>2</v>
      </c>
      <c r="D19" s="41">
        <v>150</v>
      </c>
      <c r="E19" s="42">
        <f t="shared" si="0"/>
        <v>300</v>
      </c>
    </row>
    <row r="20" spans="1:5" x14ac:dyDescent="0.25">
      <c r="A20" s="118" t="s">
        <v>117</v>
      </c>
      <c r="B20" s="118" t="s">
        <v>113</v>
      </c>
      <c r="C20" s="40">
        <v>3</v>
      </c>
      <c r="D20" s="41">
        <v>150</v>
      </c>
      <c r="E20" s="42">
        <f t="shared" si="0"/>
        <v>450</v>
      </c>
    </row>
    <row r="21" spans="1:5" x14ac:dyDescent="0.25">
      <c r="A21" s="118" t="s">
        <v>118</v>
      </c>
      <c r="B21" s="118" t="s">
        <v>113</v>
      </c>
      <c r="C21" s="40">
        <v>6</v>
      </c>
      <c r="D21" s="41">
        <v>150</v>
      </c>
      <c r="E21" s="42">
        <f t="shared" si="0"/>
        <v>900</v>
      </c>
    </row>
    <row r="22" spans="1:5" x14ac:dyDescent="0.25">
      <c r="A22" s="118" t="s">
        <v>86</v>
      </c>
      <c r="B22" s="118" t="s">
        <v>113</v>
      </c>
      <c r="C22" s="40">
        <v>4</v>
      </c>
      <c r="D22" s="41">
        <v>150</v>
      </c>
      <c r="E22" s="42">
        <f t="shared" si="0"/>
        <v>600</v>
      </c>
    </row>
    <row r="23" spans="1:5" x14ac:dyDescent="0.25">
      <c r="A23" s="3" t="s">
        <v>45</v>
      </c>
      <c r="B23" s="31"/>
      <c r="C23" s="32"/>
      <c r="D23" s="32"/>
      <c r="E23" s="4">
        <f>SUM(E16:E22)</f>
        <v>3900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18" t="s">
        <v>91</v>
      </c>
      <c r="B25" s="117" t="s">
        <v>14</v>
      </c>
      <c r="C25" s="40">
        <v>0.8</v>
      </c>
      <c r="D25" s="41">
        <f>'[1]Referência Cenoura'!D10</f>
        <v>3027.3333333333335</v>
      </c>
      <c r="E25" s="42">
        <f>C25*D25</f>
        <v>2421.8666666666668</v>
      </c>
    </row>
    <row r="26" spans="1:5" x14ac:dyDescent="0.25">
      <c r="A26" s="118" t="s">
        <v>119</v>
      </c>
      <c r="B26" s="117" t="s">
        <v>92</v>
      </c>
      <c r="C26" s="40">
        <v>4</v>
      </c>
      <c r="D26" s="41">
        <f>'[1]Referência Cenoura'!D11</f>
        <v>21.277573529411764</v>
      </c>
      <c r="E26" s="42">
        <f t="shared" ref="E26:E37" si="1">C26*D26</f>
        <v>85.110294117647058</v>
      </c>
    </row>
    <row r="27" spans="1:5" x14ac:dyDescent="0.25">
      <c r="A27" s="133" t="s">
        <v>29</v>
      </c>
      <c r="B27" s="117" t="s">
        <v>79</v>
      </c>
      <c r="C27" s="40">
        <v>3</v>
      </c>
      <c r="D27" s="41">
        <f>'[1]Referência Cenoura'!D12</f>
        <v>303.5</v>
      </c>
      <c r="E27" s="42">
        <f t="shared" si="1"/>
        <v>910.5</v>
      </c>
    </row>
    <row r="28" spans="1:5" x14ac:dyDescent="0.25">
      <c r="A28" s="118" t="s">
        <v>30</v>
      </c>
      <c r="B28" s="117" t="s">
        <v>92</v>
      </c>
      <c r="C28" s="40">
        <v>1.5</v>
      </c>
      <c r="D28" s="41">
        <f>'[1]Referência Cenoura'!D13</f>
        <v>196</v>
      </c>
      <c r="E28" s="42">
        <f t="shared" si="1"/>
        <v>294</v>
      </c>
    </row>
    <row r="29" spans="1:5" x14ac:dyDescent="0.25">
      <c r="A29" s="118" t="s">
        <v>120</v>
      </c>
      <c r="B29" s="117" t="s">
        <v>92</v>
      </c>
      <c r="C29" s="40">
        <v>1</v>
      </c>
      <c r="D29" s="41">
        <f>'[1]Referência Cenoura'!D14</f>
        <v>66.5</v>
      </c>
      <c r="E29" s="42">
        <f t="shared" si="1"/>
        <v>66.5</v>
      </c>
    </row>
    <row r="30" spans="1:5" x14ac:dyDescent="0.25">
      <c r="A30" s="118" t="s">
        <v>16</v>
      </c>
      <c r="B30" s="117" t="s">
        <v>92</v>
      </c>
      <c r="C30" s="40">
        <v>6</v>
      </c>
      <c r="D30" s="41">
        <f>'[1]Referência Cenoura'!D15</f>
        <v>21.277573529411764</v>
      </c>
      <c r="E30" s="42">
        <f t="shared" si="1"/>
        <v>127.66544117647058</v>
      </c>
    </row>
    <row r="31" spans="1:5" x14ac:dyDescent="0.25">
      <c r="A31" s="118" t="s">
        <v>121</v>
      </c>
      <c r="B31" s="117" t="s">
        <v>79</v>
      </c>
      <c r="C31" s="40">
        <v>10</v>
      </c>
      <c r="D31" s="41">
        <f>'[1]Referência Cenoura'!D16</f>
        <v>24.7</v>
      </c>
      <c r="E31" s="42">
        <f t="shared" si="1"/>
        <v>247</v>
      </c>
    </row>
    <row r="32" spans="1:5" x14ac:dyDescent="0.25">
      <c r="A32" s="118" t="s">
        <v>19</v>
      </c>
      <c r="B32" s="117" t="s">
        <v>79</v>
      </c>
      <c r="C32" s="40">
        <v>6</v>
      </c>
      <c r="D32" s="41">
        <f>'[1]Referência Cenoura'!D17</f>
        <v>21.25</v>
      </c>
      <c r="E32" s="42">
        <f t="shared" si="1"/>
        <v>127.5</v>
      </c>
    </row>
    <row r="33" spans="1:5" x14ac:dyDescent="0.25">
      <c r="A33" s="118" t="s">
        <v>20</v>
      </c>
      <c r="B33" s="117" t="s">
        <v>79</v>
      </c>
      <c r="C33" s="40">
        <v>8</v>
      </c>
      <c r="D33" s="41">
        <f>'[1]Referência Cenoura'!D18</f>
        <v>155</v>
      </c>
      <c r="E33" s="42">
        <f t="shared" si="1"/>
        <v>1240</v>
      </c>
    </row>
    <row r="34" spans="1:5" x14ac:dyDescent="0.25">
      <c r="A34" s="118" t="s">
        <v>68</v>
      </c>
      <c r="B34" s="117" t="s">
        <v>92</v>
      </c>
      <c r="C34" s="40">
        <v>1.5</v>
      </c>
      <c r="D34" s="41">
        <f>'[1]Referência Cenoura'!D19</f>
        <v>81</v>
      </c>
      <c r="E34" s="42">
        <f t="shared" si="1"/>
        <v>121.5</v>
      </c>
    </row>
    <row r="35" spans="1:5" x14ac:dyDescent="0.25">
      <c r="A35" s="118" t="s">
        <v>122</v>
      </c>
      <c r="B35" s="117" t="s">
        <v>79</v>
      </c>
      <c r="C35" s="40">
        <v>4.5</v>
      </c>
      <c r="D35" s="41">
        <f>'[1]Referência Cenoura'!D20</f>
        <v>71.2</v>
      </c>
      <c r="E35" s="42">
        <f t="shared" si="1"/>
        <v>320.40000000000003</v>
      </c>
    </row>
    <row r="36" spans="1:5" x14ac:dyDescent="0.25">
      <c r="A36" s="118" t="s">
        <v>21</v>
      </c>
      <c r="B36" s="117" t="s">
        <v>92</v>
      </c>
      <c r="C36" s="40">
        <v>0.8</v>
      </c>
      <c r="D36" s="41">
        <f>'[1]Referência Cenoura'!D21</f>
        <v>89.5</v>
      </c>
      <c r="E36" s="42">
        <f t="shared" si="1"/>
        <v>71.600000000000009</v>
      </c>
    </row>
    <row r="37" spans="1:5" x14ac:dyDescent="0.25">
      <c r="A37" s="118" t="s">
        <v>22</v>
      </c>
      <c r="B37" s="118" t="s">
        <v>92</v>
      </c>
      <c r="C37" s="40">
        <v>2</v>
      </c>
      <c r="D37" s="41">
        <f>'[1]Referência Cenoura'!D22</f>
        <v>55.5</v>
      </c>
      <c r="E37" s="42">
        <f t="shared" si="1"/>
        <v>111</v>
      </c>
    </row>
    <row r="38" spans="1:5" x14ac:dyDescent="0.25">
      <c r="A38" s="3" t="s">
        <v>51</v>
      </c>
      <c r="B38" s="31"/>
      <c r="C38" s="32"/>
      <c r="D38" s="32"/>
      <c r="E38" s="4">
        <f>SUM(E25:E37)</f>
        <v>6144.6424019607839</v>
      </c>
    </row>
    <row r="39" spans="1:5" x14ac:dyDescent="0.25">
      <c r="A39" s="22" t="s">
        <v>95</v>
      </c>
      <c r="B39" s="22"/>
      <c r="C39" s="33"/>
      <c r="D39" s="22"/>
      <c r="E39" s="5"/>
    </row>
    <row r="40" spans="1:5" x14ac:dyDescent="0.25">
      <c r="A40" s="118" t="s">
        <v>124</v>
      </c>
      <c r="B40" s="118" t="s">
        <v>113</v>
      </c>
      <c r="C40" s="40">
        <v>4</v>
      </c>
      <c r="D40" s="41">
        <v>150</v>
      </c>
      <c r="E40" s="42">
        <f>C40*D40</f>
        <v>600</v>
      </c>
    </row>
    <row r="41" spans="1:5" x14ac:dyDescent="0.25">
      <c r="A41" s="118" t="s">
        <v>125</v>
      </c>
      <c r="B41" s="118" t="s">
        <v>113</v>
      </c>
      <c r="C41" s="40">
        <v>7</v>
      </c>
      <c r="D41" s="41">
        <v>150</v>
      </c>
      <c r="E41" s="42">
        <f>C41*D41</f>
        <v>1050</v>
      </c>
    </row>
    <row r="42" spans="1:5" x14ac:dyDescent="0.25">
      <c r="A42" s="118" t="s">
        <v>126</v>
      </c>
      <c r="B42" s="118" t="s">
        <v>113</v>
      </c>
      <c r="C42" s="40">
        <v>19</v>
      </c>
      <c r="D42" s="41">
        <v>150</v>
      </c>
      <c r="E42" s="42">
        <f>C42*D42</f>
        <v>2850</v>
      </c>
    </row>
    <row r="43" spans="1:5" x14ac:dyDescent="0.25">
      <c r="A43" s="118" t="s">
        <v>44</v>
      </c>
      <c r="B43" s="118" t="s">
        <v>123</v>
      </c>
      <c r="C43" s="40">
        <v>1</v>
      </c>
      <c r="D43" s="41">
        <v>1920</v>
      </c>
      <c r="E43" s="42">
        <f t="shared" ref="E43" si="2">C43*D43</f>
        <v>1920</v>
      </c>
    </row>
    <row r="44" spans="1:5" x14ac:dyDescent="0.25">
      <c r="A44" s="118" t="s">
        <v>127</v>
      </c>
      <c r="B44" s="118" t="s">
        <v>48</v>
      </c>
      <c r="C44" s="40">
        <v>20</v>
      </c>
      <c r="D44" s="41">
        <v>150</v>
      </c>
      <c r="E44" s="42">
        <f>C44*D44</f>
        <v>3000</v>
      </c>
    </row>
    <row r="45" spans="1:5" x14ac:dyDescent="0.25">
      <c r="A45" s="118" t="s">
        <v>128</v>
      </c>
      <c r="B45" s="118" t="s">
        <v>48</v>
      </c>
      <c r="C45" s="40">
        <v>2.2000000000000002</v>
      </c>
      <c r="D45" s="41">
        <v>150</v>
      </c>
      <c r="E45" s="42">
        <f>C45*D45</f>
        <v>330</v>
      </c>
    </row>
    <row r="46" spans="1:5" x14ac:dyDescent="0.25">
      <c r="A46" s="3" t="s">
        <v>103</v>
      </c>
      <c r="B46" s="3"/>
      <c r="C46" s="4"/>
      <c r="D46" s="4"/>
      <c r="E46" s="4">
        <f>SUM(E40:E45)</f>
        <v>9750</v>
      </c>
    </row>
    <row r="47" spans="1:5" x14ac:dyDescent="0.25">
      <c r="A47" s="15" t="s">
        <v>129</v>
      </c>
      <c r="B47" s="15"/>
      <c r="C47" s="25"/>
      <c r="D47" s="25"/>
      <c r="E47" s="25"/>
    </row>
    <row r="48" spans="1:5" x14ac:dyDescent="0.25">
      <c r="A48" s="118" t="s">
        <v>130</v>
      </c>
      <c r="B48" s="118" t="s">
        <v>131</v>
      </c>
      <c r="C48" s="134">
        <v>76</v>
      </c>
      <c r="D48" s="43">
        <v>150</v>
      </c>
      <c r="E48" s="43">
        <f>C48*D48</f>
        <v>11400</v>
      </c>
    </row>
    <row r="49" spans="1:5" x14ac:dyDescent="0.25">
      <c r="A49" s="118" t="s">
        <v>128</v>
      </c>
      <c r="B49" s="118" t="s">
        <v>131</v>
      </c>
      <c r="C49" s="134">
        <v>4</v>
      </c>
      <c r="D49" s="43">
        <v>150</v>
      </c>
      <c r="E49" s="43">
        <f>C49*D49</f>
        <v>600</v>
      </c>
    </row>
    <row r="50" spans="1:5" x14ac:dyDescent="0.25">
      <c r="A50" s="118" t="s">
        <v>132</v>
      </c>
      <c r="B50" s="118" t="s">
        <v>131</v>
      </c>
      <c r="C50" s="134">
        <v>9</v>
      </c>
      <c r="D50" s="43">
        <v>150</v>
      </c>
      <c r="E50" s="43">
        <f>C50*D50</f>
        <v>1350</v>
      </c>
    </row>
    <row r="51" spans="1:5" x14ac:dyDescent="0.25">
      <c r="A51" s="118" t="s">
        <v>133</v>
      </c>
      <c r="B51" s="118" t="s">
        <v>131</v>
      </c>
      <c r="C51" s="134">
        <v>4</v>
      </c>
      <c r="D51" s="43">
        <v>150</v>
      </c>
      <c r="E51" s="43">
        <f>C51*D51</f>
        <v>600</v>
      </c>
    </row>
    <row r="52" spans="1:5" x14ac:dyDescent="0.25">
      <c r="A52" s="3" t="s">
        <v>111</v>
      </c>
      <c r="B52" s="31"/>
      <c r="C52" s="32"/>
      <c r="D52" s="32"/>
      <c r="E52" s="4">
        <f>SUM(E48:E51)</f>
        <v>13950</v>
      </c>
    </row>
    <row r="53" spans="1:5" x14ac:dyDescent="0.25">
      <c r="A53" s="15" t="s">
        <v>134</v>
      </c>
      <c r="B53" s="15"/>
      <c r="C53" s="25"/>
      <c r="D53" s="25"/>
      <c r="E53" s="28"/>
    </row>
    <row r="54" spans="1:5" x14ac:dyDescent="0.25">
      <c r="A54" s="118" t="s">
        <v>109</v>
      </c>
      <c r="B54" s="118" t="s">
        <v>50</v>
      </c>
      <c r="C54" s="134">
        <v>1</v>
      </c>
      <c r="D54" s="43">
        <v>2000</v>
      </c>
      <c r="E54" s="44">
        <f>C54*D54</f>
        <v>2000</v>
      </c>
    </row>
    <row r="55" spans="1:5" x14ac:dyDescent="0.25">
      <c r="A55" s="3" t="s">
        <v>135</v>
      </c>
      <c r="B55" s="31"/>
      <c r="C55" s="32"/>
      <c r="D55" s="32"/>
      <c r="E55" s="4">
        <f>E54</f>
        <v>2000</v>
      </c>
    </row>
    <row r="56" spans="1:5" x14ac:dyDescent="0.25">
      <c r="A56" s="37" t="s">
        <v>52</v>
      </c>
      <c r="B56" s="37"/>
      <c r="C56" s="37"/>
      <c r="D56" s="37"/>
      <c r="E56" s="38">
        <f>SUM(E14,E23,E38,E46,E52,E55)</f>
        <v>48941.617401960786</v>
      </c>
    </row>
    <row r="59" spans="1:5" x14ac:dyDescent="0.25">
      <c r="A59" s="241" t="s">
        <v>53</v>
      </c>
      <c r="B59" s="242"/>
    </row>
    <row r="60" spans="1:5" x14ac:dyDescent="0.25">
      <c r="A60" s="15" t="str">
        <f>A10</f>
        <v>1-Preparo de solo/Plantio</v>
      </c>
      <c r="B60" s="25">
        <f>E14</f>
        <v>13196.974999999999</v>
      </c>
    </row>
    <row r="61" spans="1:5" x14ac:dyDescent="0.25">
      <c r="A61" s="22" t="str">
        <f>A15</f>
        <v>2-Serviços</v>
      </c>
      <c r="B61" s="25">
        <f>E23</f>
        <v>3900</v>
      </c>
    </row>
    <row r="62" spans="1:5" x14ac:dyDescent="0.25">
      <c r="A62" s="22" t="str">
        <f>A24</f>
        <v>3-Tratos Culturais</v>
      </c>
      <c r="B62" s="25">
        <f>E38</f>
        <v>6144.6424019607839</v>
      </c>
    </row>
    <row r="63" spans="1:5" x14ac:dyDescent="0.25">
      <c r="A63" s="22" t="str">
        <f>A39</f>
        <v>4-Serviços</v>
      </c>
      <c r="B63" s="25">
        <f>E46</f>
        <v>9750</v>
      </c>
    </row>
    <row r="64" spans="1:5" x14ac:dyDescent="0.25">
      <c r="A64" s="22" t="str">
        <f>A47</f>
        <v>5-Colheita</v>
      </c>
      <c r="B64" s="25">
        <f>E52</f>
        <v>13950</v>
      </c>
    </row>
    <row r="65" spans="1:4" x14ac:dyDescent="0.25">
      <c r="A65" s="22" t="str">
        <f>A53</f>
        <v>6-Outros custos</v>
      </c>
      <c r="B65" s="25">
        <f>E54</f>
        <v>2000</v>
      </c>
    </row>
    <row r="66" spans="1:4" x14ac:dyDescent="0.25">
      <c r="A66" s="11" t="s">
        <v>65</v>
      </c>
      <c r="B66" s="38">
        <f>SUM(B60:B65)</f>
        <v>48941.617401960786</v>
      </c>
    </row>
    <row r="69" spans="1:4" x14ac:dyDescent="0.25">
      <c r="A69" s="243" t="s">
        <v>522</v>
      </c>
      <c r="B69" s="243"/>
      <c r="C69" s="243"/>
      <c r="D69" s="243"/>
    </row>
    <row r="70" spans="1:4" x14ac:dyDescent="0.25">
      <c r="A70" t="s">
        <v>54</v>
      </c>
    </row>
    <row r="71" spans="1:4" ht="15.75" x14ac:dyDescent="0.25">
      <c r="A71" s="244" t="s">
        <v>55</v>
      </c>
      <c r="B71" s="244"/>
      <c r="C71" s="239"/>
      <c r="D71" s="239"/>
    </row>
    <row r="72" spans="1:4" ht="15.75" x14ac:dyDescent="0.25">
      <c r="A72" s="243" t="s">
        <v>56</v>
      </c>
      <c r="B72" s="244"/>
      <c r="C72" s="239"/>
      <c r="D72" s="239"/>
    </row>
    <row r="73" spans="1:4" ht="15.75" x14ac:dyDescent="0.25">
      <c r="A73" s="244" t="s">
        <v>57</v>
      </c>
      <c r="B73" s="244"/>
      <c r="C73" s="239"/>
      <c r="D73" s="239"/>
    </row>
    <row r="74" spans="1:4" x14ac:dyDescent="0.25">
      <c r="A74" s="244" t="s">
        <v>58</v>
      </c>
      <c r="B74" s="244"/>
    </row>
  </sheetData>
  <mergeCells count="23"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5:B5"/>
    <mergeCell ref="A74:B74"/>
    <mergeCell ref="A73:B73"/>
    <mergeCell ref="C73:D73"/>
    <mergeCell ref="A59:B59"/>
    <mergeCell ref="A69:B69"/>
    <mergeCell ref="C69:D69"/>
    <mergeCell ref="A71:B71"/>
    <mergeCell ref="C71:D71"/>
    <mergeCell ref="A72:B72"/>
    <mergeCell ref="C72:D7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1B77-0215-454C-9838-BE6AA14D0CB7}">
  <dimension ref="A1:E74"/>
  <sheetViews>
    <sheetView workbookViewId="0">
      <selection activeCell="D11" sqref="D11"/>
    </sheetView>
  </sheetViews>
  <sheetFormatPr defaultRowHeight="15" x14ac:dyDescent="0.25"/>
  <cols>
    <col min="1" max="1" width="37.42578125" customWidth="1"/>
    <col min="2" max="2" width="16" customWidth="1"/>
    <col min="3" max="3" width="13" customWidth="1"/>
    <col min="4" max="4" width="13.140625" customWidth="1"/>
    <col min="5" max="5" width="13.57031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0.7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136</v>
      </c>
      <c r="B3" s="275"/>
      <c r="C3" s="255" t="s">
        <v>263</v>
      </c>
      <c r="D3" s="256"/>
      <c r="E3" s="257"/>
    </row>
    <row r="4" spans="1:5" ht="15.75" x14ac:dyDescent="0.25">
      <c r="A4" s="276" t="s">
        <v>66</v>
      </c>
      <c r="B4" s="276"/>
      <c r="C4" s="255" t="s">
        <v>575</v>
      </c>
      <c r="D4" s="256"/>
      <c r="E4" s="257"/>
    </row>
    <row r="5" spans="1:5" ht="15.75" x14ac:dyDescent="0.25">
      <c r="A5" s="281" t="s">
        <v>520</v>
      </c>
      <c r="B5" s="282"/>
      <c r="C5" s="255" t="s">
        <v>574</v>
      </c>
      <c r="D5" s="256"/>
      <c r="E5" s="257"/>
    </row>
    <row r="6" spans="1:5" x14ac:dyDescent="0.25">
      <c r="A6" s="265" t="s">
        <v>533</v>
      </c>
      <c r="B6" s="280"/>
      <c r="C6" s="267" t="s">
        <v>405</v>
      </c>
      <c r="D6" s="268"/>
      <c r="E6" s="269"/>
    </row>
    <row r="7" spans="1:5" x14ac:dyDescent="0.25">
      <c r="A7" s="260" t="s">
        <v>404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39">
        <v>0.85</v>
      </c>
      <c r="D11" s="18">
        <v>6503.5</v>
      </c>
      <c r="E11" s="18">
        <f>C11*D11</f>
        <v>5527.9749999999995</v>
      </c>
    </row>
    <row r="12" spans="1:5" x14ac:dyDescent="0.25">
      <c r="A12" s="16" t="s">
        <v>75</v>
      </c>
      <c r="B12" s="16" t="s">
        <v>14</v>
      </c>
      <c r="C12" s="39">
        <v>0.8</v>
      </c>
      <c r="D12" s="18">
        <f>'[1]Referência Cenoura'!D7</f>
        <v>3630</v>
      </c>
      <c r="E12" s="18">
        <f>C12*D12</f>
        <v>2904</v>
      </c>
    </row>
    <row r="13" spans="1:5" x14ac:dyDescent="0.25">
      <c r="A13" s="16" t="s">
        <v>77</v>
      </c>
      <c r="B13" s="16" t="s">
        <v>14</v>
      </c>
      <c r="C13" s="39">
        <v>1.5</v>
      </c>
      <c r="D13" s="18">
        <f>'[1]Referência Cenoura'!D8</f>
        <v>3176.6666666666665</v>
      </c>
      <c r="E13" s="18">
        <f>C13*D13</f>
        <v>4765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13196.974999999999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18" t="s">
        <v>81</v>
      </c>
      <c r="B16" s="118" t="s">
        <v>113</v>
      </c>
      <c r="C16" s="40">
        <v>5</v>
      </c>
      <c r="D16" s="41">
        <v>150</v>
      </c>
      <c r="E16" s="42">
        <f>C16*D16</f>
        <v>750</v>
      </c>
    </row>
    <row r="17" spans="1:5" x14ac:dyDescent="0.25">
      <c r="A17" s="118" t="s">
        <v>114</v>
      </c>
      <c r="B17" s="118" t="s">
        <v>113</v>
      </c>
      <c r="C17" s="40">
        <v>3</v>
      </c>
      <c r="D17" s="41">
        <v>150</v>
      </c>
      <c r="E17" s="42">
        <f t="shared" ref="E17:E22" si="0">C17*D17</f>
        <v>450</v>
      </c>
    </row>
    <row r="18" spans="1:5" x14ac:dyDescent="0.25">
      <c r="A18" s="118" t="s">
        <v>115</v>
      </c>
      <c r="B18" s="118" t="s">
        <v>113</v>
      </c>
      <c r="C18" s="40">
        <v>3</v>
      </c>
      <c r="D18" s="41">
        <v>150</v>
      </c>
      <c r="E18" s="42">
        <f t="shared" si="0"/>
        <v>450</v>
      </c>
    </row>
    <row r="19" spans="1:5" x14ac:dyDescent="0.25">
      <c r="A19" s="118" t="s">
        <v>116</v>
      </c>
      <c r="B19" s="118" t="s">
        <v>113</v>
      </c>
      <c r="C19" s="40">
        <v>2</v>
      </c>
      <c r="D19" s="41">
        <v>150</v>
      </c>
      <c r="E19" s="42">
        <f t="shared" si="0"/>
        <v>300</v>
      </c>
    </row>
    <row r="20" spans="1:5" x14ac:dyDescent="0.25">
      <c r="A20" s="118" t="s">
        <v>117</v>
      </c>
      <c r="B20" s="118" t="s">
        <v>113</v>
      </c>
      <c r="C20" s="40">
        <v>3</v>
      </c>
      <c r="D20" s="41">
        <v>150</v>
      </c>
      <c r="E20" s="42">
        <f t="shared" si="0"/>
        <v>450</v>
      </c>
    </row>
    <row r="21" spans="1:5" x14ac:dyDescent="0.25">
      <c r="A21" s="118" t="s">
        <v>118</v>
      </c>
      <c r="B21" s="118" t="s">
        <v>113</v>
      </c>
      <c r="C21" s="40">
        <v>6</v>
      </c>
      <c r="D21" s="41">
        <v>150</v>
      </c>
      <c r="E21" s="42">
        <f t="shared" si="0"/>
        <v>900</v>
      </c>
    </row>
    <row r="22" spans="1:5" x14ac:dyDescent="0.25">
      <c r="A22" s="118" t="s">
        <v>86</v>
      </c>
      <c r="B22" s="118" t="s">
        <v>113</v>
      </c>
      <c r="C22" s="40">
        <v>4</v>
      </c>
      <c r="D22" s="41">
        <v>150</v>
      </c>
      <c r="E22" s="42">
        <f t="shared" si="0"/>
        <v>600</v>
      </c>
    </row>
    <row r="23" spans="1:5" x14ac:dyDescent="0.25">
      <c r="A23" s="3" t="s">
        <v>45</v>
      </c>
      <c r="B23" s="31"/>
      <c r="C23" s="32"/>
      <c r="D23" s="32"/>
      <c r="E23" s="4">
        <f>SUM(E16:E22)</f>
        <v>3900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18" t="s">
        <v>91</v>
      </c>
      <c r="B25" s="117" t="s">
        <v>14</v>
      </c>
      <c r="C25" s="40">
        <v>0.8</v>
      </c>
      <c r="D25" s="41">
        <f>'[1]Referência Cenoura'!D10</f>
        <v>3027.3333333333335</v>
      </c>
      <c r="E25" s="42">
        <f>C25*D25</f>
        <v>2421.8666666666668</v>
      </c>
    </row>
    <row r="26" spans="1:5" x14ac:dyDescent="0.25">
      <c r="A26" s="118" t="s">
        <v>119</v>
      </c>
      <c r="B26" s="117" t="s">
        <v>92</v>
      </c>
      <c r="C26" s="40">
        <v>4</v>
      </c>
      <c r="D26" s="41">
        <f>'[1]Referência Cenoura'!D11</f>
        <v>21.277573529411764</v>
      </c>
      <c r="E26" s="42">
        <f t="shared" ref="E26:E37" si="1">C26*D26</f>
        <v>85.110294117647058</v>
      </c>
    </row>
    <row r="27" spans="1:5" x14ac:dyDescent="0.25">
      <c r="A27" s="133" t="s">
        <v>29</v>
      </c>
      <c r="B27" s="117" t="s">
        <v>79</v>
      </c>
      <c r="C27" s="40">
        <v>3</v>
      </c>
      <c r="D27" s="41">
        <f>'[1]Referência Cenoura'!D12</f>
        <v>303.5</v>
      </c>
      <c r="E27" s="42">
        <f t="shared" si="1"/>
        <v>910.5</v>
      </c>
    </row>
    <row r="28" spans="1:5" x14ac:dyDescent="0.25">
      <c r="A28" s="118" t="s">
        <v>30</v>
      </c>
      <c r="B28" s="117" t="s">
        <v>92</v>
      </c>
      <c r="C28" s="40">
        <v>1.5</v>
      </c>
      <c r="D28" s="41">
        <f>'[1]Referência Cenoura'!D13</f>
        <v>196</v>
      </c>
      <c r="E28" s="42">
        <f t="shared" si="1"/>
        <v>294</v>
      </c>
    </row>
    <row r="29" spans="1:5" x14ac:dyDescent="0.25">
      <c r="A29" s="118" t="s">
        <v>120</v>
      </c>
      <c r="B29" s="117" t="s">
        <v>92</v>
      </c>
      <c r="C29" s="40">
        <v>1</v>
      </c>
      <c r="D29" s="41">
        <f>'[1]Referência Cenoura'!D14</f>
        <v>66.5</v>
      </c>
      <c r="E29" s="42">
        <f t="shared" si="1"/>
        <v>66.5</v>
      </c>
    </row>
    <row r="30" spans="1:5" x14ac:dyDescent="0.25">
      <c r="A30" s="118" t="s">
        <v>16</v>
      </c>
      <c r="B30" s="117" t="s">
        <v>92</v>
      </c>
      <c r="C30" s="40">
        <v>6</v>
      </c>
      <c r="D30" s="41">
        <f>'[1]Referência Cenoura'!D15</f>
        <v>21.277573529411764</v>
      </c>
      <c r="E30" s="42">
        <f t="shared" si="1"/>
        <v>127.66544117647058</v>
      </c>
    </row>
    <row r="31" spans="1:5" x14ac:dyDescent="0.25">
      <c r="A31" s="118" t="s">
        <v>121</v>
      </c>
      <c r="B31" s="117" t="s">
        <v>79</v>
      </c>
      <c r="C31" s="40">
        <v>10</v>
      </c>
      <c r="D31" s="41">
        <f>'[1]Referência Cenoura'!D16</f>
        <v>24.7</v>
      </c>
      <c r="E31" s="42">
        <f t="shared" si="1"/>
        <v>247</v>
      </c>
    </row>
    <row r="32" spans="1:5" x14ac:dyDescent="0.25">
      <c r="A32" s="118" t="s">
        <v>19</v>
      </c>
      <c r="B32" s="117" t="s">
        <v>79</v>
      </c>
      <c r="C32" s="40">
        <v>6</v>
      </c>
      <c r="D32" s="41">
        <f>'[1]Referência Cenoura'!D17</f>
        <v>21.25</v>
      </c>
      <c r="E32" s="42">
        <f t="shared" si="1"/>
        <v>127.5</v>
      </c>
    </row>
    <row r="33" spans="1:5" x14ac:dyDescent="0.25">
      <c r="A33" s="118" t="s">
        <v>20</v>
      </c>
      <c r="B33" s="117" t="s">
        <v>79</v>
      </c>
      <c r="C33" s="40">
        <v>8</v>
      </c>
      <c r="D33" s="41">
        <f>'[1]Referência Cenoura'!D18</f>
        <v>155</v>
      </c>
      <c r="E33" s="42">
        <f t="shared" si="1"/>
        <v>1240</v>
      </c>
    </row>
    <row r="34" spans="1:5" x14ac:dyDescent="0.25">
      <c r="A34" s="118" t="s">
        <v>68</v>
      </c>
      <c r="B34" s="117" t="s">
        <v>92</v>
      </c>
      <c r="C34" s="40">
        <v>1.5</v>
      </c>
      <c r="D34" s="41">
        <f>'[1]Referência Cenoura'!D19</f>
        <v>81</v>
      </c>
      <c r="E34" s="42">
        <f t="shared" si="1"/>
        <v>121.5</v>
      </c>
    </row>
    <row r="35" spans="1:5" x14ac:dyDescent="0.25">
      <c r="A35" s="118" t="s">
        <v>122</v>
      </c>
      <c r="B35" s="117" t="s">
        <v>79</v>
      </c>
      <c r="C35" s="40">
        <v>4.5</v>
      </c>
      <c r="D35" s="41">
        <f>'[1]Referência Cenoura'!D20</f>
        <v>71.2</v>
      </c>
      <c r="E35" s="42">
        <f t="shared" si="1"/>
        <v>320.40000000000003</v>
      </c>
    </row>
    <row r="36" spans="1:5" x14ac:dyDescent="0.25">
      <c r="A36" s="118" t="s">
        <v>21</v>
      </c>
      <c r="B36" s="117" t="s">
        <v>92</v>
      </c>
      <c r="C36" s="40">
        <v>0.8</v>
      </c>
      <c r="D36" s="41">
        <f>'[1]Referência Cenoura'!D21</f>
        <v>89.5</v>
      </c>
      <c r="E36" s="42">
        <f t="shared" si="1"/>
        <v>71.600000000000009</v>
      </c>
    </row>
    <row r="37" spans="1:5" x14ac:dyDescent="0.25">
      <c r="A37" s="118" t="s">
        <v>22</v>
      </c>
      <c r="B37" s="118" t="s">
        <v>92</v>
      </c>
      <c r="C37" s="40">
        <v>2</v>
      </c>
      <c r="D37" s="41">
        <f>'[1]Referência Cenoura'!D22</f>
        <v>55.5</v>
      </c>
      <c r="E37" s="42">
        <f t="shared" si="1"/>
        <v>111</v>
      </c>
    </row>
    <row r="38" spans="1:5" x14ac:dyDescent="0.25">
      <c r="A38" s="3" t="s">
        <v>51</v>
      </c>
      <c r="B38" s="31"/>
      <c r="C38" s="32"/>
      <c r="D38" s="32"/>
      <c r="E38" s="4">
        <f>SUM(E25:E37)</f>
        <v>6144.6424019607839</v>
      </c>
    </row>
    <row r="39" spans="1:5" x14ac:dyDescent="0.25">
      <c r="A39" s="22" t="s">
        <v>95</v>
      </c>
      <c r="B39" s="22"/>
      <c r="C39" s="33"/>
      <c r="D39" s="22"/>
      <c r="E39" s="5"/>
    </row>
    <row r="40" spans="1:5" x14ac:dyDescent="0.25">
      <c r="A40" s="118" t="s">
        <v>124</v>
      </c>
      <c r="B40" s="118" t="s">
        <v>113</v>
      </c>
      <c r="C40" s="40">
        <v>4</v>
      </c>
      <c r="D40" s="41">
        <v>150</v>
      </c>
      <c r="E40" s="42">
        <f>C40*D40</f>
        <v>600</v>
      </c>
    </row>
    <row r="41" spans="1:5" x14ac:dyDescent="0.25">
      <c r="A41" s="118" t="s">
        <v>125</v>
      </c>
      <c r="B41" s="118" t="s">
        <v>113</v>
      </c>
      <c r="C41" s="40">
        <v>7</v>
      </c>
      <c r="D41" s="41">
        <v>150</v>
      </c>
      <c r="E41" s="42">
        <f>C41*D41</f>
        <v>1050</v>
      </c>
    </row>
    <row r="42" spans="1:5" x14ac:dyDescent="0.25">
      <c r="A42" s="118" t="s">
        <v>126</v>
      </c>
      <c r="B42" s="118" t="s">
        <v>113</v>
      </c>
      <c r="C42" s="40">
        <v>19</v>
      </c>
      <c r="D42" s="41">
        <v>150</v>
      </c>
      <c r="E42" s="42">
        <f>C42*D42</f>
        <v>2850</v>
      </c>
    </row>
    <row r="43" spans="1:5" x14ac:dyDescent="0.25">
      <c r="A43" s="118" t="s">
        <v>44</v>
      </c>
      <c r="B43" s="118" t="s">
        <v>123</v>
      </c>
      <c r="C43" s="40">
        <v>1</v>
      </c>
      <c r="D43" s="41">
        <v>1920</v>
      </c>
      <c r="E43" s="42">
        <f t="shared" ref="E43" si="2">C43*D43</f>
        <v>1920</v>
      </c>
    </row>
    <row r="44" spans="1:5" x14ac:dyDescent="0.25">
      <c r="A44" s="118" t="s">
        <v>127</v>
      </c>
      <c r="B44" s="118" t="s">
        <v>48</v>
      </c>
      <c r="C44" s="40">
        <v>20</v>
      </c>
      <c r="D44" s="41">
        <v>150</v>
      </c>
      <c r="E44" s="42">
        <f>C44*D44</f>
        <v>3000</v>
      </c>
    </row>
    <row r="45" spans="1:5" x14ac:dyDescent="0.25">
      <c r="A45" s="118" t="s">
        <v>128</v>
      </c>
      <c r="B45" s="118" t="s">
        <v>48</v>
      </c>
      <c r="C45" s="40">
        <v>2.2000000000000002</v>
      </c>
      <c r="D45" s="41">
        <v>150</v>
      </c>
      <c r="E45" s="42">
        <f>C45*D45</f>
        <v>330</v>
      </c>
    </row>
    <row r="46" spans="1:5" x14ac:dyDescent="0.25">
      <c r="A46" s="3" t="s">
        <v>103</v>
      </c>
      <c r="B46" s="3"/>
      <c r="C46" s="4"/>
      <c r="D46" s="4"/>
      <c r="E46" s="4">
        <f>SUM(E40:E45)</f>
        <v>9750</v>
      </c>
    </row>
    <row r="47" spans="1:5" x14ac:dyDescent="0.25">
      <c r="A47" s="15" t="s">
        <v>129</v>
      </c>
      <c r="B47" s="15"/>
      <c r="C47" s="25"/>
      <c r="D47" s="25"/>
      <c r="E47" s="25"/>
    </row>
    <row r="48" spans="1:5" x14ac:dyDescent="0.25">
      <c r="A48" s="118" t="s">
        <v>130</v>
      </c>
      <c r="B48" s="118" t="s">
        <v>131</v>
      </c>
      <c r="C48" s="134">
        <v>76</v>
      </c>
      <c r="D48" s="43">
        <v>150</v>
      </c>
      <c r="E48" s="43">
        <f>C48*D48</f>
        <v>11400</v>
      </c>
    </row>
    <row r="49" spans="1:5" x14ac:dyDescent="0.25">
      <c r="A49" s="118" t="s">
        <v>128</v>
      </c>
      <c r="B49" s="118" t="s">
        <v>131</v>
      </c>
      <c r="C49" s="134">
        <v>4</v>
      </c>
      <c r="D49" s="43">
        <v>150</v>
      </c>
      <c r="E49" s="43">
        <f>C49*D49</f>
        <v>600</v>
      </c>
    </row>
    <row r="50" spans="1:5" x14ac:dyDescent="0.25">
      <c r="A50" s="118" t="s">
        <v>132</v>
      </c>
      <c r="B50" s="118" t="s">
        <v>131</v>
      </c>
      <c r="C50" s="134">
        <v>9</v>
      </c>
      <c r="D50" s="43">
        <v>150</v>
      </c>
      <c r="E50" s="43">
        <f>C50*D50</f>
        <v>1350</v>
      </c>
    </row>
    <row r="51" spans="1:5" x14ac:dyDescent="0.25">
      <c r="A51" s="118" t="s">
        <v>133</v>
      </c>
      <c r="B51" s="118" t="s">
        <v>131</v>
      </c>
      <c r="C51" s="134">
        <v>4</v>
      </c>
      <c r="D51" s="43">
        <v>150</v>
      </c>
      <c r="E51" s="43">
        <f>C51*D51</f>
        <v>600</v>
      </c>
    </row>
    <row r="52" spans="1:5" x14ac:dyDescent="0.25">
      <c r="A52" s="3" t="s">
        <v>111</v>
      </c>
      <c r="B52" s="31"/>
      <c r="C52" s="32"/>
      <c r="D52" s="32"/>
      <c r="E52" s="4">
        <f>SUM(E48:E51)</f>
        <v>13950</v>
      </c>
    </row>
    <row r="53" spans="1:5" x14ac:dyDescent="0.25">
      <c r="A53" s="15" t="s">
        <v>134</v>
      </c>
      <c r="B53" s="15"/>
      <c r="C53" s="25"/>
      <c r="D53" s="25"/>
      <c r="E53" s="28"/>
    </row>
    <row r="54" spans="1:5" x14ac:dyDescent="0.25">
      <c r="A54" s="118" t="s">
        <v>109</v>
      </c>
      <c r="B54" s="118" t="s">
        <v>50</v>
      </c>
      <c r="C54" s="134">
        <v>1</v>
      </c>
      <c r="D54" s="43">
        <v>2000</v>
      </c>
      <c r="E54" s="44">
        <f>C54*D54</f>
        <v>2000</v>
      </c>
    </row>
    <row r="55" spans="1:5" x14ac:dyDescent="0.25">
      <c r="A55" s="3" t="s">
        <v>135</v>
      </c>
      <c r="B55" s="31"/>
      <c r="C55" s="32"/>
      <c r="D55" s="32"/>
      <c r="E55" s="4">
        <f>E54</f>
        <v>2000</v>
      </c>
    </row>
    <row r="56" spans="1:5" x14ac:dyDescent="0.25">
      <c r="A56" s="37" t="s">
        <v>52</v>
      </c>
      <c r="B56" s="37"/>
      <c r="C56" s="37"/>
      <c r="D56" s="37"/>
      <c r="E56" s="38">
        <f>SUM(E14,E23,E38,E46,E52,E55)</f>
        <v>48941.617401960786</v>
      </c>
    </row>
    <row r="59" spans="1:5" x14ac:dyDescent="0.25">
      <c r="A59" s="241" t="s">
        <v>53</v>
      </c>
      <c r="B59" s="242"/>
    </row>
    <row r="60" spans="1:5" x14ac:dyDescent="0.25">
      <c r="A60" s="15" t="str">
        <f>A10</f>
        <v>1-Preparo de solo/Plantio</v>
      </c>
      <c r="B60" s="25">
        <f>E14</f>
        <v>13196.974999999999</v>
      </c>
    </row>
    <row r="61" spans="1:5" x14ac:dyDescent="0.25">
      <c r="A61" s="22" t="str">
        <f>A15</f>
        <v>2-Serviços</v>
      </c>
      <c r="B61" s="25">
        <f>E23</f>
        <v>3900</v>
      </c>
    </row>
    <row r="62" spans="1:5" x14ac:dyDescent="0.25">
      <c r="A62" s="22" t="str">
        <f>A24</f>
        <v>3-Tratos Culturais</v>
      </c>
      <c r="B62" s="25">
        <f>E38</f>
        <v>6144.6424019607839</v>
      </c>
    </row>
    <row r="63" spans="1:5" x14ac:dyDescent="0.25">
      <c r="A63" s="22" t="str">
        <f>A39</f>
        <v>4-Serviços</v>
      </c>
      <c r="B63" s="25">
        <f>E46</f>
        <v>9750</v>
      </c>
    </row>
    <row r="64" spans="1:5" x14ac:dyDescent="0.25">
      <c r="A64" s="22" t="str">
        <f>A47</f>
        <v>5-Colheita</v>
      </c>
      <c r="B64" s="25">
        <f>E52</f>
        <v>13950</v>
      </c>
    </row>
    <row r="65" spans="1:4" x14ac:dyDescent="0.25">
      <c r="A65" s="22" t="str">
        <f>A53</f>
        <v>6-Outros custos</v>
      </c>
      <c r="B65" s="25">
        <f>E54</f>
        <v>2000</v>
      </c>
    </row>
    <row r="66" spans="1:4" x14ac:dyDescent="0.25">
      <c r="A66" s="11" t="s">
        <v>65</v>
      </c>
      <c r="B66" s="38">
        <f>SUM(B60:B65)</f>
        <v>48941.617401960786</v>
      </c>
    </row>
    <row r="69" spans="1:4" x14ac:dyDescent="0.25">
      <c r="A69" s="243" t="s">
        <v>522</v>
      </c>
      <c r="B69" s="243"/>
      <c r="C69" s="243"/>
      <c r="D69" s="243"/>
    </row>
    <row r="70" spans="1:4" x14ac:dyDescent="0.25">
      <c r="A70" t="s">
        <v>54</v>
      </c>
    </row>
    <row r="71" spans="1:4" ht="15.75" x14ac:dyDescent="0.25">
      <c r="A71" s="244" t="s">
        <v>55</v>
      </c>
      <c r="B71" s="244"/>
      <c r="C71" s="239"/>
      <c r="D71" s="239"/>
    </row>
    <row r="72" spans="1:4" ht="15.75" x14ac:dyDescent="0.25">
      <c r="A72" s="243" t="s">
        <v>56</v>
      </c>
      <c r="B72" s="244"/>
      <c r="C72" s="239"/>
      <c r="D72" s="239"/>
    </row>
    <row r="73" spans="1:4" ht="15.75" x14ac:dyDescent="0.25">
      <c r="A73" s="244" t="s">
        <v>57</v>
      </c>
      <c r="B73" s="244"/>
      <c r="C73" s="239"/>
      <c r="D73" s="239"/>
    </row>
    <row r="74" spans="1:4" x14ac:dyDescent="0.25">
      <c r="A74" s="244" t="s">
        <v>58</v>
      </c>
      <c r="B74" s="244"/>
    </row>
  </sheetData>
  <mergeCells count="23">
    <mergeCell ref="A5:B5"/>
    <mergeCell ref="A74:B74"/>
    <mergeCell ref="A8:E8"/>
    <mergeCell ref="A1:A2"/>
    <mergeCell ref="B1:E2"/>
    <mergeCell ref="A3:B3"/>
    <mergeCell ref="A4:B4"/>
    <mergeCell ref="C4:E4"/>
    <mergeCell ref="C3:E3"/>
    <mergeCell ref="C5:E5"/>
    <mergeCell ref="C6:E6"/>
    <mergeCell ref="A7:E7"/>
    <mergeCell ref="A6:B6"/>
    <mergeCell ref="A72:B72"/>
    <mergeCell ref="C72:D72"/>
    <mergeCell ref="A73:B73"/>
    <mergeCell ref="C73:D73"/>
    <mergeCell ref="A9:E9"/>
    <mergeCell ref="A59:B59"/>
    <mergeCell ref="A69:B69"/>
    <mergeCell ref="C69:D69"/>
    <mergeCell ref="A71:B71"/>
    <mergeCell ref="C71:D7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A39-69A9-4374-B9BA-BC167F3B8AD3}">
  <dimension ref="A1:E59"/>
  <sheetViews>
    <sheetView topLeftCell="A45" workbookViewId="0">
      <selection activeCell="H58" sqref="H58"/>
    </sheetView>
  </sheetViews>
  <sheetFormatPr defaultRowHeight="15" x14ac:dyDescent="0.25"/>
  <cols>
    <col min="1" max="1" width="28.140625" bestFit="1" customWidth="1"/>
    <col min="2" max="2" width="13.7109375" customWidth="1"/>
    <col min="3" max="3" width="14.5703125" bestFit="1" customWidth="1"/>
    <col min="4" max="4" width="14" customWidth="1"/>
    <col min="5" max="5" width="16.57031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6.2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137</v>
      </c>
      <c r="B3" s="275"/>
      <c r="C3" s="255" t="s">
        <v>264</v>
      </c>
      <c r="D3" s="256"/>
      <c r="E3" s="257"/>
    </row>
    <row r="4" spans="1:5" ht="15.75" x14ac:dyDescent="0.25">
      <c r="A4" s="276" t="s">
        <v>3</v>
      </c>
      <c r="B4" s="276"/>
      <c r="C4" s="255" t="s">
        <v>534</v>
      </c>
      <c r="D4" s="256"/>
      <c r="E4" s="257"/>
    </row>
    <row r="5" spans="1:5" ht="15.75" x14ac:dyDescent="0.25">
      <c r="A5" s="281" t="s">
        <v>520</v>
      </c>
      <c r="B5" s="282"/>
      <c r="C5" s="255" t="s">
        <v>265</v>
      </c>
      <c r="D5" s="256"/>
      <c r="E5" s="257"/>
    </row>
    <row r="6" spans="1:5" ht="15.75" x14ac:dyDescent="0.25">
      <c r="A6" s="283" t="s">
        <v>563</v>
      </c>
      <c r="B6" s="284"/>
      <c r="C6" s="255" t="s">
        <v>266</v>
      </c>
      <c r="D6" s="256"/>
      <c r="E6" s="257"/>
    </row>
    <row r="7" spans="1:5" x14ac:dyDescent="0.25">
      <c r="A7" s="260" t="s">
        <v>535</v>
      </c>
      <c r="B7" s="261"/>
      <c r="C7" s="261"/>
      <c r="D7" s="261"/>
      <c r="E7" s="262"/>
    </row>
    <row r="8" spans="1:5" x14ac:dyDescent="0.25">
      <c r="A8" s="285" t="s">
        <v>267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>C11*D11</f>
        <v>307.5</v>
      </c>
    </row>
    <row r="12" spans="1:5" x14ac:dyDescent="0.25">
      <c r="A12" s="16" t="s">
        <v>75</v>
      </c>
      <c r="B12" s="45" t="str">
        <f>'[1]Referencia Milho'!B7</f>
        <v>Ton</v>
      </c>
      <c r="C12" s="16">
        <v>0.3</v>
      </c>
      <c r="D12" s="18">
        <f>'[1]Referencia Milho'!D7</f>
        <v>2852.5</v>
      </c>
      <c r="E12" s="18">
        <f>C12*D12</f>
        <v>855.75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08-2024'!B93</f>
        <v>830.57142857142856</v>
      </c>
      <c r="E13" s="18">
        <f>C13*D13</f>
        <v>830.57142857142856</v>
      </c>
    </row>
    <row r="14" spans="1:5" x14ac:dyDescent="0.25">
      <c r="A14" s="3" t="s">
        <v>36</v>
      </c>
      <c r="B14" s="31"/>
      <c r="C14" s="32"/>
      <c r="D14" s="32"/>
      <c r="E14" s="4">
        <f>SUM(E11:E13)</f>
        <v>1993.8214285714284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29" si="0">C17*D17</f>
        <v>50.4</v>
      </c>
    </row>
    <row r="18" spans="1:5" x14ac:dyDescent="0.25">
      <c r="A18" s="34" t="s">
        <v>31</v>
      </c>
      <c r="B18" s="45" t="str">
        <f>'[1]Referencia Milho'!B14</f>
        <v>Kg</v>
      </c>
      <c r="C18" s="35">
        <f>'[1]Referencia Milho'!C14</f>
        <v>0.08</v>
      </c>
      <c r="D18" s="46">
        <f>'[1]Referencia Milho'!D14</f>
        <v>338.42857142857144</v>
      </c>
      <c r="E18" s="36">
        <f t="shared" si="0"/>
        <v>27.074285714285715</v>
      </c>
    </row>
    <row r="19" spans="1:5" x14ac:dyDescent="0.25">
      <c r="A19" s="16" t="s">
        <v>21</v>
      </c>
      <c r="B19" s="45" t="str">
        <f>'[1]Referencia Milho'!B15</f>
        <v>L</v>
      </c>
      <c r="C19" s="35">
        <f>'[1]Referencia Milho'!C15</f>
        <v>1</v>
      </c>
      <c r="D19" s="46">
        <f>'[1]Referencia Milho'!D15</f>
        <v>36</v>
      </c>
      <c r="E19" s="36">
        <f t="shared" si="0"/>
        <v>36</v>
      </c>
    </row>
    <row r="20" spans="1:5" x14ac:dyDescent="0.25">
      <c r="A20" s="16" t="s">
        <v>23</v>
      </c>
      <c r="B20" s="45" t="str">
        <f>'[1]Referencia Milho'!B17</f>
        <v>L</v>
      </c>
      <c r="C20" s="35">
        <f>'[1]Referencia Milho'!C17</f>
        <v>1</v>
      </c>
      <c r="D20" s="46">
        <f>'[1]Referencia Milho'!D17</f>
        <v>24.75</v>
      </c>
      <c r="E20" s="36">
        <f t="shared" si="0"/>
        <v>24.75</v>
      </c>
    </row>
    <row r="21" spans="1:5" x14ac:dyDescent="0.25">
      <c r="A21" s="16" t="s">
        <v>143</v>
      </c>
      <c r="B21" s="45" t="str">
        <f>'[1]Referencia Milho'!B18</f>
        <v>L</v>
      </c>
      <c r="C21" s="35">
        <f>'[1]Referencia Milho'!C18</f>
        <v>0.1</v>
      </c>
      <c r="D21" s="46">
        <f>'[1]Referencia Milho'!D18</f>
        <v>22.320000000000004</v>
      </c>
      <c r="E21" s="36">
        <f t="shared" si="0"/>
        <v>2.2320000000000007</v>
      </c>
    </row>
    <row r="22" spans="1:5" x14ac:dyDescent="0.25">
      <c r="A22" s="16" t="s">
        <v>24</v>
      </c>
      <c r="B22" s="45" t="str">
        <f>'[1]Referencia Milho'!B20</f>
        <v>L</v>
      </c>
      <c r="C22" s="35">
        <f>'[1]Referencia Milho'!C20</f>
        <v>0.15</v>
      </c>
      <c r="D22" s="46">
        <f>'[1]Referencia Milho'!D20</f>
        <v>186.5</v>
      </c>
      <c r="E22" s="36">
        <f t="shared" si="0"/>
        <v>27.974999999999998</v>
      </c>
    </row>
    <row r="23" spans="1:5" x14ac:dyDescent="0.25">
      <c r="A23" s="16" t="s">
        <v>32</v>
      </c>
      <c r="B23" s="45" t="str">
        <f>'[1]Referencia Milho'!B22</f>
        <v>L</v>
      </c>
      <c r="C23" s="35">
        <f>'[1]Referencia Milho'!C22</f>
        <v>0.2</v>
      </c>
      <c r="D23" s="46">
        <f>'[1]Referencia Milho'!D22</f>
        <v>102.2</v>
      </c>
      <c r="E23" s="36">
        <f t="shared" si="0"/>
        <v>20.440000000000001</v>
      </c>
    </row>
    <row r="24" spans="1:5" x14ac:dyDescent="0.25">
      <c r="A24" s="16" t="s">
        <v>33</v>
      </c>
      <c r="B24" s="45" t="str">
        <f>'[1]Referencia Milho'!B23</f>
        <v>L</v>
      </c>
      <c r="C24" s="35">
        <f>'[1]Referencia Milho'!C23</f>
        <v>1</v>
      </c>
      <c r="D24" s="46">
        <f>'[1]Referencia Milho'!D23</f>
        <v>25</v>
      </c>
      <c r="E24" s="36">
        <f t="shared" si="0"/>
        <v>25</v>
      </c>
    </row>
    <row r="25" spans="1:5" x14ac:dyDescent="0.25">
      <c r="A25" s="16" t="s">
        <v>61</v>
      </c>
      <c r="B25" s="45" t="str">
        <f>'[1]Referencia Milho'!B24</f>
        <v>L</v>
      </c>
      <c r="C25" s="35">
        <f>'[1]Referencia Milho'!C24</f>
        <v>1.5</v>
      </c>
      <c r="D25" s="46">
        <f>'[1]Referencia Milho'!D24</f>
        <v>25.333333333333332</v>
      </c>
      <c r="E25" s="36">
        <f t="shared" si="0"/>
        <v>38</v>
      </c>
    </row>
    <row r="26" spans="1:5" x14ac:dyDescent="0.25">
      <c r="A26" s="16" t="s">
        <v>20</v>
      </c>
      <c r="B26" s="45" t="str">
        <f>'[1]Referencia Milho'!B25</f>
        <v>Kg</v>
      </c>
      <c r="C26" s="35">
        <f>'[1]Referencia Milho'!C25</f>
        <v>0.6</v>
      </c>
      <c r="D26" s="46">
        <f>'[1]Referencia Milho'!D25</f>
        <v>59.714285714285715</v>
      </c>
      <c r="E26" s="36">
        <f t="shared" si="0"/>
        <v>35.828571428571429</v>
      </c>
    </row>
    <row r="27" spans="1:5" x14ac:dyDescent="0.25">
      <c r="A27" s="16" t="s">
        <v>376</v>
      </c>
      <c r="B27" s="45" t="str">
        <f>'[1]Referencia Milho'!B26</f>
        <v>L</v>
      </c>
      <c r="C27" s="35">
        <f>'[1]Referencia Milho'!C26</f>
        <v>0.4</v>
      </c>
      <c r="D27" s="46">
        <f>'[1]Referencia Milho'!D26</f>
        <v>65</v>
      </c>
      <c r="E27" s="36">
        <f t="shared" si="0"/>
        <v>26</v>
      </c>
    </row>
    <row r="28" spans="1:5" x14ac:dyDescent="0.25">
      <c r="A28" s="16" t="s">
        <v>91</v>
      </c>
      <c r="B28" s="45" t="s">
        <v>79</v>
      </c>
      <c r="C28" s="35">
        <v>0.1</v>
      </c>
      <c r="D28" s="46">
        <f>'[1]Referencia Milho'!D28</f>
        <v>2830.5</v>
      </c>
      <c r="E28" s="36">
        <f t="shared" si="0"/>
        <v>283.05</v>
      </c>
    </row>
    <row r="29" spans="1:5" x14ac:dyDescent="0.25">
      <c r="A29" s="16" t="s">
        <v>143</v>
      </c>
      <c r="B29" s="45" t="str">
        <f>'[1]Referencia Milho'!B27</f>
        <v>L</v>
      </c>
      <c r="C29" s="35">
        <f>'[1]Referencia Milho'!C27</f>
        <v>0.1</v>
      </c>
      <c r="D29" s="46">
        <f>'[1]Referencia Milho'!D27</f>
        <v>22.320000000000004</v>
      </c>
      <c r="E29" s="36">
        <f t="shared" si="0"/>
        <v>2.2320000000000007</v>
      </c>
    </row>
    <row r="30" spans="1:5" x14ac:dyDescent="0.25">
      <c r="A30" s="3" t="s">
        <v>45</v>
      </c>
      <c r="B30" s="31"/>
      <c r="C30" s="32"/>
      <c r="D30" s="32"/>
      <c r="E30" s="47">
        <f>SUM(E16:E29)</f>
        <v>650.31519047619054</v>
      </c>
    </row>
    <row r="31" spans="1:5" x14ac:dyDescent="0.25">
      <c r="A31" s="22" t="s">
        <v>144</v>
      </c>
      <c r="B31" s="22"/>
      <c r="C31" s="33"/>
      <c r="D31" s="22"/>
      <c r="E31" s="5"/>
    </row>
    <row r="32" spans="1:5" x14ac:dyDescent="0.25">
      <c r="A32" s="16" t="s">
        <v>145</v>
      </c>
      <c r="B32" s="45" t="s">
        <v>146</v>
      </c>
      <c r="C32" s="35">
        <v>2</v>
      </c>
      <c r="D32" s="41">
        <v>130</v>
      </c>
      <c r="E32" s="46">
        <f>C32*D32</f>
        <v>260</v>
      </c>
    </row>
    <row r="33" spans="1:5" x14ac:dyDescent="0.25">
      <c r="A33" s="34" t="s">
        <v>147</v>
      </c>
      <c r="B33" s="45" t="s">
        <v>146</v>
      </c>
      <c r="C33" s="35">
        <v>2</v>
      </c>
      <c r="D33" s="41">
        <v>130</v>
      </c>
      <c r="E33" s="46">
        <f t="shared" ref="E33:E37" si="1">C33*D33</f>
        <v>260</v>
      </c>
    </row>
    <row r="34" spans="1:5" x14ac:dyDescent="0.25">
      <c r="A34" s="34" t="s">
        <v>148</v>
      </c>
      <c r="B34" s="45" t="s">
        <v>146</v>
      </c>
      <c r="C34" s="35">
        <v>2</v>
      </c>
      <c r="D34" s="41">
        <v>130</v>
      </c>
      <c r="E34" s="46">
        <f t="shared" si="1"/>
        <v>260</v>
      </c>
    </row>
    <row r="35" spans="1:5" x14ac:dyDescent="0.25">
      <c r="A35" s="34" t="s">
        <v>149</v>
      </c>
      <c r="B35" s="45" t="s">
        <v>146</v>
      </c>
      <c r="C35" s="35">
        <v>2</v>
      </c>
      <c r="D35" s="41">
        <v>130</v>
      </c>
      <c r="E35" s="46">
        <f t="shared" si="1"/>
        <v>260</v>
      </c>
    </row>
    <row r="36" spans="1:5" x14ac:dyDescent="0.25">
      <c r="A36" s="34" t="s">
        <v>150</v>
      </c>
      <c r="B36" s="45" t="s">
        <v>146</v>
      </c>
      <c r="C36" s="35">
        <v>2</v>
      </c>
      <c r="D36" s="41">
        <v>130</v>
      </c>
      <c r="E36" s="46">
        <f t="shared" si="1"/>
        <v>260</v>
      </c>
    </row>
    <row r="37" spans="1:5" x14ac:dyDescent="0.25">
      <c r="A37" s="34" t="s">
        <v>151</v>
      </c>
      <c r="B37" s="45" t="s">
        <v>146</v>
      </c>
      <c r="C37" s="35">
        <v>1</v>
      </c>
      <c r="D37" s="41">
        <v>130</v>
      </c>
      <c r="E37" s="46">
        <f t="shared" si="1"/>
        <v>130</v>
      </c>
    </row>
    <row r="38" spans="1:5" x14ac:dyDescent="0.25">
      <c r="A38" s="3" t="s">
        <v>51</v>
      </c>
      <c r="B38" s="31"/>
      <c r="C38" s="32"/>
      <c r="D38" s="32"/>
      <c r="E38" s="4">
        <f>SUM(E32:E37)</f>
        <v>1430</v>
      </c>
    </row>
    <row r="39" spans="1:5" x14ac:dyDescent="0.25">
      <c r="A39" s="22" t="s">
        <v>152</v>
      </c>
      <c r="B39" s="48"/>
      <c r="C39" s="49"/>
      <c r="D39" s="33"/>
      <c r="E39" s="5"/>
    </row>
    <row r="40" spans="1:5" x14ac:dyDescent="0.25">
      <c r="A40" s="34" t="s">
        <v>109</v>
      </c>
      <c r="B40" s="45" t="s">
        <v>106</v>
      </c>
      <c r="C40" s="35">
        <v>1</v>
      </c>
      <c r="D40" s="36">
        <v>300</v>
      </c>
      <c r="E40" s="36">
        <f>C40*D40</f>
        <v>300</v>
      </c>
    </row>
    <row r="41" spans="1:5" x14ac:dyDescent="0.25">
      <c r="A41" s="34" t="s">
        <v>153</v>
      </c>
      <c r="B41" s="45" t="s">
        <v>154</v>
      </c>
      <c r="C41" s="35">
        <v>2</v>
      </c>
      <c r="D41" s="36">
        <v>270</v>
      </c>
      <c r="E41" s="36">
        <f>C41*D41</f>
        <v>540</v>
      </c>
    </row>
    <row r="42" spans="1:5" x14ac:dyDescent="0.25">
      <c r="A42" s="50" t="s">
        <v>103</v>
      </c>
      <c r="B42" s="51"/>
      <c r="C42" s="52"/>
      <c r="D42" s="53"/>
      <c r="E42" s="54">
        <f>SUM(E40:E41)</f>
        <v>840</v>
      </c>
    </row>
    <row r="43" spans="1:5" x14ac:dyDescent="0.25">
      <c r="A43" s="37" t="s">
        <v>65</v>
      </c>
      <c r="B43" s="37"/>
      <c r="C43" s="37"/>
      <c r="D43" s="37"/>
      <c r="E43" s="38">
        <f>SUM(E14,E30,E38,E42)</f>
        <v>4914.1366190476192</v>
      </c>
    </row>
    <row r="46" spans="1:5" x14ac:dyDescent="0.25">
      <c r="A46" s="241" t="s">
        <v>53</v>
      </c>
      <c r="B46" s="242"/>
    </row>
    <row r="47" spans="1:5" x14ac:dyDescent="0.25">
      <c r="A47" s="15" t="str">
        <f>A10</f>
        <v>1-Insumos</v>
      </c>
      <c r="B47" s="25">
        <f>E14</f>
        <v>1993.8214285714284</v>
      </c>
    </row>
    <row r="48" spans="1:5" x14ac:dyDescent="0.25">
      <c r="A48" s="22" t="str">
        <f>A15</f>
        <v>2-Tratos Culturais</v>
      </c>
      <c r="B48" s="25">
        <f>E30</f>
        <v>650.31519047619054</v>
      </c>
    </row>
    <row r="49" spans="1:4" x14ac:dyDescent="0.25">
      <c r="A49" s="22" t="str">
        <f>A31</f>
        <v>3-Serviços</v>
      </c>
      <c r="B49" s="25">
        <f>E38</f>
        <v>1430</v>
      </c>
    </row>
    <row r="50" spans="1:4" x14ac:dyDescent="0.25">
      <c r="A50" s="22" t="str">
        <f>A39</f>
        <v>4-Outros custos</v>
      </c>
      <c r="B50" s="25">
        <f>E42</f>
        <v>840</v>
      </c>
    </row>
    <row r="51" spans="1:4" x14ac:dyDescent="0.25">
      <c r="A51" s="11" t="s">
        <v>65</v>
      </c>
      <c r="B51" s="38">
        <f>SUM(B47:B50)</f>
        <v>4914.1366190476192</v>
      </c>
    </row>
    <row r="54" spans="1:4" x14ac:dyDescent="0.25">
      <c r="A54" s="243" t="s">
        <v>522</v>
      </c>
      <c r="B54" s="243"/>
      <c r="C54" s="243"/>
      <c r="D54" s="243"/>
    </row>
    <row r="55" spans="1:4" x14ac:dyDescent="0.25">
      <c r="A55" t="s">
        <v>54</v>
      </c>
    </row>
    <row r="56" spans="1:4" ht="15.75" x14ac:dyDescent="0.25">
      <c r="A56" s="239" t="s">
        <v>55</v>
      </c>
      <c r="B56" s="239"/>
      <c r="C56" s="239"/>
      <c r="D56" s="239"/>
    </row>
    <row r="57" spans="1:4" ht="15.75" x14ac:dyDescent="0.25">
      <c r="A57" s="109" t="s">
        <v>564</v>
      </c>
      <c r="B57" s="109"/>
      <c r="C57" s="239"/>
      <c r="D57" s="239"/>
    </row>
    <row r="58" spans="1:4" ht="15.75" x14ac:dyDescent="0.25">
      <c r="A58" s="239" t="s">
        <v>57</v>
      </c>
      <c r="B58" s="239"/>
      <c r="C58" s="239"/>
      <c r="D58" s="239"/>
    </row>
    <row r="59" spans="1:4" ht="15.75" x14ac:dyDescent="0.25">
      <c r="A59" s="239" t="s">
        <v>565</v>
      </c>
      <c r="B59" s="239"/>
    </row>
  </sheetData>
  <mergeCells count="22">
    <mergeCell ref="A6:B6"/>
    <mergeCell ref="A59:B59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46:B46"/>
    <mergeCell ref="A58:B58"/>
    <mergeCell ref="C58:D58"/>
    <mergeCell ref="A54:B54"/>
    <mergeCell ref="C54:D54"/>
    <mergeCell ref="A56:B56"/>
    <mergeCell ref="C56:D56"/>
    <mergeCell ref="C57:D5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C0529-C9F5-453F-843F-1A4677A7F539}">
  <dimension ref="A1:E63"/>
  <sheetViews>
    <sheetView topLeftCell="A50" workbookViewId="0">
      <selection activeCell="A6" sqref="A6:B6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7.7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137</v>
      </c>
      <c r="B3" s="275"/>
      <c r="C3" s="255" t="s">
        <v>268</v>
      </c>
      <c r="D3" s="256"/>
      <c r="E3" s="257"/>
    </row>
    <row r="4" spans="1:5" ht="15.75" x14ac:dyDescent="0.25">
      <c r="A4" s="276" t="s">
        <v>59</v>
      </c>
      <c r="B4" s="276"/>
      <c r="C4" s="255" t="s">
        <v>536</v>
      </c>
      <c r="D4" s="256"/>
      <c r="E4" s="257"/>
    </row>
    <row r="5" spans="1:5" ht="15.75" x14ac:dyDescent="0.25">
      <c r="A5" s="176" t="s">
        <v>520</v>
      </c>
      <c r="B5" s="176"/>
      <c r="C5" s="255" t="s">
        <v>265</v>
      </c>
      <c r="D5" s="256"/>
      <c r="E5" s="257"/>
    </row>
    <row r="6" spans="1:5" ht="15.75" x14ac:dyDescent="0.25">
      <c r="A6" s="283" t="s">
        <v>563</v>
      </c>
      <c r="B6" s="284"/>
      <c r="C6" s="255" t="s">
        <v>266</v>
      </c>
      <c r="D6" s="256"/>
      <c r="E6" s="257"/>
    </row>
    <row r="7" spans="1:5" x14ac:dyDescent="0.25">
      <c r="A7" s="260" t="s">
        <v>388</v>
      </c>
      <c r="B7" s="261"/>
      <c r="C7" s="261"/>
      <c r="D7" s="261"/>
      <c r="E7" s="262"/>
    </row>
    <row r="8" spans="1:5" x14ac:dyDescent="0.25">
      <c r="A8" s="285" t="s">
        <v>267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 t="shared" ref="E11:E12" si="0">C11*D11</f>
        <v>307.5</v>
      </c>
    </row>
    <row r="12" spans="1:5" x14ac:dyDescent="0.25">
      <c r="A12" s="16" t="s">
        <v>75</v>
      </c>
      <c r="B12" s="45" t="str">
        <f>'[1]Referencia Milho'!B7</f>
        <v>Ton</v>
      </c>
      <c r="C12" s="16">
        <v>0.35</v>
      </c>
      <c r="D12" s="18">
        <f>'[1]Referencia Milho'!D7</f>
        <v>2852.5</v>
      </c>
      <c r="E12" s="18">
        <f t="shared" si="0"/>
        <v>998.37499999999989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08-2024'!B92</f>
        <v>1062.7142857142858</v>
      </c>
      <c r="E13" s="18">
        <f>C13*D13</f>
        <v>1062.7142857142858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2368.5892857142858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33" si="1">C17*D17</f>
        <v>50.4</v>
      </c>
    </row>
    <row r="18" spans="1:5" x14ac:dyDescent="0.25">
      <c r="A18" s="16" t="s">
        <v>30</v>
      </c>
      <c r="B18" s="45" t="str">
        <f>'[1]Referencia Milho'!B13</f>
        <v>L</v>
      </c>
      <c r="C18" s="35">
        <f>'[1]Referencia Milho'!C13</f>
        <v>2</v>
      </c>
      <c r="D18" s="46">
        <f>'[1]Referencia Milho'!D13</f>
        <v>75</v>
      </c>
      <c r="E18" s="36">
        <f t="shared" si="1"/>
        <v>150</v>
      </c>
    </row>
    <row r="19" spans="1:5" x14ac:dyDescent="0.25">
      <c r="A19" s="34" t="s">
        <v>31</v>
      </c>
      <c r="B19" s="45" t="str">
        <f>'[1]Referencia Milho'!B14</f>
        <v>Kg</v>
      </c>
      <c r="C19" s="35">
        <f>'[1]Referencia Milho'!C14</f>
        <v>0.08</v>
      </c>
      <c r="D19" s="46">
        <f>'[1]Referencia Milho'!D14</f>
        <v>338.42857142857144</v>
      </c>
      <c r="E19" s="36">
        <f t="shared" si="1"/>
        <v>27.074285714285715</v>
      </c>
    </row>
    <row r="20" spans="1:5" x14ac:dyDescent="0.25">
      <c r="A20" s="16" t="s">
        <v>21</v>
      </c>
      <c r="B20" s="45" t="str">
        <f>'[1]Referencia Milho'!B15</f>
        <v>L</v>
      </c>
      <c r="C20" s="35">
        <f>'[1]Referencia Milho'!C15</f>
        <v>1</v>
      </c>
      <c r="D20" s="46">
        <f>'[1]Referencia Milho'!D15</f>
        <v>36</v>
      </c>
      <c r="E20" s="36">
        <f t="shared" si="1"/>
        <v>36</v>
      </c>
    </row>
    <row r="21" spans="1:5" x14ac:dyDescent="0.25">
      <c r="A21" s="16" t="s">
        <v>22</v>
      </c>
      <c r="B21" s="45" t="str">
        <f>'[1]Referencia Milho'!B16</f>
        <v>L</v>
      </c>
      <c r="C21" s="35">
        <f>'[1]Referencia Milho'!C16</f>
        <v>0.2</v>
      </c>
      <c r="D21" s="46">
        <f>'[1]Referencia Milho'!D16</f>
        <v>200.41</v>
      </c>
      <c r="E21" s="36">
        <f t="shared" si="1"/>
        <v>40.082000000000001</v>
      </c>
    </row>
    <row r="22" spans="1:5" x14ac:dyDescent="0.25">
      <c r="A22" s="16" t="s">
        <v>23</v>
      </c>
      <c r="B22" s="45" t="str">
        <f>'[1]Referencia Milho'!B17</f>
        <v>L</v>
      </c>
      <c r="C22" s="35">
        <f>'[1]Referencia Milho'!C17</f>
        <v>1</v>
      </c>
      <c r="D22" s="46">
        <f>'[1]Referencia Milho'!D17</f>
        <v>24.75</v>
      </c>
      <c r="E22" s="36">
        <f t="shared" si="1"/>
        <v>24.75</v>
      </c>
    </row>
    <row r="23" spans="1:5" x14ac:dyDescent="0.25">
      <c r="A23" s="16" t="s">
        <v>143</v>
      </c>
      <c r="B23" s="45" t="str">
        <f>'[1]Referencia Milho'!B18</f>
        <v>L</v>
      </c>
      <c r="C23" s="35">
        <f>'[1]Referencia Milho'!C18</f>
        <v>0.1</v>
      </c>
      <c r="D23" s="46">
        <f>'[1]Referencia Milho'!D18</f>
        <v>22.320000000000004</v>
      </c>
      <c r="E23" s="36">
        <f t="shared" si="1"/>
        <v>2.2320000000000007</v>
      </c>
    </row>
    <row r="24" spans="1:5" x14ac:dyDescent="0.25">
      <c r="A24" s="16" t="s">
        <v>24</v>
      </c>
      <c r="B24" s="45" t="str">
        <f>'[1]Referencia Milho'!B20</f>
        <v>L</v>
      </c>
      <c r="C24" s="35">
        <f>'[1]Referencia Milho'!C20</f>
        <v>0.15</v>
      </c>
      <c r="D24" s="46">
        <f>'[1]Referencia Milho'!D20</f>
        <v>186.5</v>
      </c>
      <c r="E24" s="36">
        <f t="shared" si="1"/>
        <v>27.974999999999998</v>
      </c>
    </row>
    <row r="25" spans="1:5" x14ac:dyDescent="0.25">
      <c r="A25" s="16" t="s">
        <v>25</v>
      </c>
      <c r="B25" s="45" t="str">
        <f>'[1]Referencia Milho'!B21</f>
        <v>L</v>
      </c>
      <c r="C25" s="35">
        <f>'[1]Referencia Milho'!C21</f>
        <v>0.4</v>
      </c>
      <c r="D25" s="46">
        <f>'[1]Referencia Milho'!D21</f>
        <v>297.66666666666669</v>
      </c>
      <c r="E25" s="36">
        <f t="shared" si="1"/>
        <v>119.06666666666668</v>
      </c>
    </row>
    <row r="26" spans="1:5" x14ac:dyDescent="0.25">
      <c r="A26" s="16" t="s">
        <v>32</v>
      </c>
      <c r="B26" s="45" t="str">
        <f>'[1]Referencia Milho'!B22</f>
        <v>L</v>
      </c>
      <c r="C26" s="35">
        <f>'[1]Referencia Milho'!C22</f>
        <v>0.2</v>
      </c>
      <c r="D26" s="46">
        <f>'[1]Referencia Milho'!D22</f>
        <v>102.2</v>
      </c>
      <c r="E26" s="36">
        <f t="shared" si="1"/>
        <v>20.440000000000001</v>
      </c>
    </row>
    <row r="27" spans="1:5" x14ac:dyDescent="0.25">
      <c r="A27" s="16" t="s">
        <v>33</v>
      </c>
      <c r="B27" s="45" t="str">
        <f>'[1]Referencia Milho'!B23</f>
        <v>L</v>
      </c>
      <c r="C27" s="35">
        <f>'[1]Referencia Milho'!C23</f>
        <v>1</v>
      </c>
      <c r="D27" s="46">
        <f>'[1]Referencia Milho'!D23</f>
        <v>25</v>
      </c>
      <c r="E27" s="36">
        <f t="shared" si="1"/>
        <v>25</v>
      </c>
    </row>
    <row r="28" spans="1:5" x14ac:dyDescent="0.25">
      <c r="A28" s="16" t="s">
        <v>61</v>
      </c>
      <c r="B28" s="45" t="str">
        <f>'[1]Referencia Milho'!B24</f>
        <v>L</v>
      </c>
      <c r="C28" s="35">
        <f>'[1]Referencia Milho'!C24</f>
        <v>1.5</v>
      </c>
      <c r="D28" s="46">
        <f>'[1]Referencia Milho'!D24</f>
        <v>25.333333333333332</v>
      </c>
      <c r="E28" s="36">
        <f t="shared" si="1"/>
        <v>38</v>
      </c>
    </row>
    <row r="29" spans="1:5" x14ac:dyDescent="0.25">
      <c r="A29" s="16" t="s">
        <v>20</v>
      </c>
      <c r="B29" s="45" t="str">
        <f>'[1]Referencia Milho'!B25</f>
        <v>Kg</v>
      </c>
      <c r="C29" s="35">
        <f>'[1]Referencia Milho'!C25</f>
        <v>0.6</v>
      </c>
      <c r="D29" s="46">
        <f>'[1]Referencia Milho'!D25</f>
        <v>59.714285714285715</v>
      </c>
      <c r="E29" s="36">
        <f t="shared" si="1"/>
        <v>35.828571428571429</v>
      </c>
    </row>
    <row r="30" spans="1:5" x14ac:dyDescent="0.25">
      <c r="A30" s="16" t="s">
        <v>376</v>
      </c>
      <c r="B30" s="45" t="str">
        <f>'[1]Referencia Milho'!B26</f>
        <v>L</v>
      </c>
      <c r="C30" s="35">
        <f>'[1]Referencia Milho'!C26</f>
        <v>0.4</v>
      </c>
      <c r="D30" s="46">
        <f>'[1]Referencia Milho'!D26</f>
        <v>65</v>
      </c>
      <c r="E30" s="36">
        <f t="shared" si="1"/>
        <v>26</v>
      </c>
    </row>
    <row r="31" spans="1:5" x14ac:dyDescent="0.25">
      <c r="A31" s="16" t="s">
        <v>91</v>
      </c>
      <c r="B31" s="45" t="s">
        <v>79</v>
      </c>
      <c r="C31" s="35">
        <v>0.15</v>
      </c>
      <c r="D31" s="46">
        <f>'[1]Referencia Milho'!D28</f>
        <v>2830.5</v>
      </c>
      <c r="E31" s="36">
        <f t="shared" si="1"/>
        <v>424.57499999999999</v>
      </c>
    </row>
    <row r="32" spans="1:5" x14ac:dyDescent="0.25">
      <c r="A32" s="16" t="s">
        <v>93</v>
      </c>
      <c r="B32" s="45" t="s">
        <v>79</v>
      </c>
      <c r="C32" s="35">
        <v>0.2</v>
      </c>
      <c r="D32" s="46">
        <f>'[1]Referencia Milho'!D29</f>
        <v>2519.2620000000002</v>
      </c>
      <c r="E32" s="36">
        <f t="shared" si="1"/>
        <v>503.85240000000005</v>
      </c>
    </row>
    <row r="33" spans="1:5" x14ac:dyDescent="0.25">
      <c r="A33" s="16" t="s">
        <v>143</v>
      </c>
      <c r="B33" s="45" t="str">
        <f>'[1]Referencia Milho'!B27</f>
        <v>L</v>
      </c>
      <c r="C33" s="35">
        <f>'[1]Referencia Milho'!C27</f>
        <v>0.1</v>
      </c>
      <c r="D33" s="46">
        <f>'[1]Referencia Milho'!D27</f>
        <v>22.320000000000004</v>
      </c>
      <c r="E33" s="36">
        <f t="shared" si="1"/>
        <v>2.2320000000000007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1604.8412571428573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145</v>
      </c>
      <c r="B36" s="45" t="s">
        <v>146</v>
      </c>
      <c r="C36" s="35">
        <v>2</v>
      </c>
      <c r="D36" s="41">
        <v>130</v>
      </c>
      <c r="E36" s="46">
        <f>C36*D36</f>
        <v>260</v>
      </c>
    </row>
    <row r="37" spans="1:5" x14ac:dyDescent="0.25">
      <c r="A37" s="34" t="s">
        <v>147</v>
      </c>
      <c r="B37" s="45" t="s">
        <v>146</v>
      </c>
      <c r="C37" s="35">
        <v>2</v>
      </c>
      <c r="D37" s="41">
        <v>130</v>
      </c>
      <c r="E37" s="46">
        <f t="shared" ref="E37:E41" si="2">C37*D37</f>
        <v>260</v>
      </c>
    </row>
    <row r="38" spans="1:5" x14ac:dyDescent="0.25">
      <c r="A38" s="34" t="s">
        <v>148</v>
      </c>
      <c r="B38" s="45" t="s">
        <v>146</v>
      </c>
      <c r="C38" s="35">
        <v>2</v>
      </c>
      <c r="D38" s="41">
        <v>130</v>
      </c>
      <c r="E38" s="46">
        <f t="shared" si="2"/>
        <v>260</v>
      </c>
    </row>
    <row r="39" spans="1:5" x14ac:dyDescent="0.25">
      <c r="A39" s="34" t="s">
        <v>149</v>
      </c>
      <c r="B39" s="45" t="s">
        <v>146</v>
      </c>
      <c r="C39" s="35">
        <v>2</v>
      </c>
      <c r="D39" s="41">
        <v>130</v>
      </c>
      <c r="E39" s="46">
        <f t="shared" si="2"/>
        <v>260</v>
      </c>
    </row>
    <row r="40" spans="1:5" x14ac:dyDescent="0.25">
      <c r="A40" s="34" t="s">
        <v>150</v>
      </c>
      <c r="B40" s="45" t="s">
        <v>146</v>
      </c>
      <c r="C40" s="35">
        <v>2</v>
      </c>
      <c r="D40" s="41">
        <v>130</v>
      </c>
      <c r="E40" s="46">
        <f t="shared" si="2"/>
        <v>260</v>
      </c>
    </row>
    <row r="41" spans="1:5" x14ac:dyDescent="0.25">
      <c r="A41" s="34" t="s">
        <v>151</v>
      </c>
      <c r="B41" s="45" t="s">
        <v>146</v>
      </c>
      <c r="C41" s="35">
        <v>2</v>
      </c>
      <c r="D41" s="41">
        <v>130</v>
      </c>
      <c r="E41" s="46">
        <f t="shared" si="2"/>
        <v>260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1560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34" t="s">
        <v>109</v>
      </c>
      <c r="B44" s="45" t="s">
        <v>106</v>
      </c>
      <c r="C44" s="35">
        <v>1</v>
      </c>
      <c r="D44" s="36">
        <v>400</v>
      </c>
      <c r="E44" s="36">
        <f>C44*D44</f>
        <v>400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36">
        <f>C45*D45</f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940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6473.4305428571433</v>
      </c>
    </row>
    <row r="50" spans="1:4" x14ac:dyDescent="0.25">
      <c r="A50" s="241" t="s">
        <v>53</v>
      </c>
      <c r="B50" s="242"/>
    </row>
    <row r="51" spans="1:4" x14ac:dyDescent="0.25">
      <c r="A51" s="15" t="str">
        <f>A10</f>
        <v>1-Insumos</v>
      </c>
      <c r="B51" s="25">
        <f>E14</f>
        <v>2368.5892857142858</v>
      </c>
    </row>
    <row r="52" spans="1:4" x14ac:dyDescent="0.25">
      <c r="A52" s="22" t="str">
        <f>A15</f>
        <v>2-Tratos Culturais</v>
      </c>
      <c r="B52" s="25">
        <f>E34</f>
        <v>1604.8412571428573</v>
      </c>
    </row>
    <row r="53" spans="1:4" x14ac:dyDescent="0.25">
      <c r="A53" s="22" t="str">
        <f>A35</f>
        <v>3-Serviços</v>
      </c>
      <c r="B53" s="25">
        <f>E42</f>
        <v>1560</v>
      </c>
    </row>
    <row r="54" spans="1:4" x14ac:dyDescent="0.25">
      <c r="A54" s="22" t="str">
        <f>A43</f>
        <v>4-Outros custos</v>
      </c>
      <c r="B54" s="25">
        <f>E46</f>
        <v>940</v>
      </c>
    </row>
    <row r="55" spans="1:4" x14ac:dyDescent="0.25">
      <c r="A55" s="11" t="s">
        <v>65</v>
      </c>
      <c r="B55" s="38">
        <f>SUM(B51:B54)</f>
        <v>6473.4305428571433</v>
      </c>
    </row>
    <row r="58" spans="1:4" x14ac:dyDescent="0.25">
      <c r="A58" s="243" t="s">
        <v>522</v>
      </c>
      <c r="B58" s="243"/>
      <c r="C58" s="243"/>
      <c r="D58" s="243"/>
    </row>
    <row r="59" spans="1:4" x14ac:dyDescent="0.25">
      <c r="A59" t="s">
        <v>54</v>
      </c>
    </row>
    <row r="60" spans="1:4" ht="15.75" x14ac:dyDescent="0.25">
      <c r="A60" s="239" t="s">
        <v>55</v>
      </c>
      <c r="B60" s="239"/>
      <c r="C60" s="239"/>
      <c r="D60" s="239"/>
    </row>
    <row r="61" spans="1:4" ht="15.75" x14ac:dyDescent="0.25">
      <c r="A61" s="109" t="s">
        <v>564</v>
      </c>
      <c r="B61" s="109"/>
      <c r="C61" s="239"/>
      <c r="D61" s="239"/>
    </row>
    <row r="62" spans="1:4" ht="15.75" x14ac:dyDescent="0.25">
      <c r="A62" s="239" t="s">
        <v>57</v>
      </c>
      <c r="B62" s="239"/>
      <c r="C62" s="239"/>
      <c r="D62" s="239"/>
    </row>
    <row r="63" spans="1:4" ht="15.75" x14ac:dyDescent="0.25">
      <c r="A63" s="239" t="s">
        <v>565</v>
      </c>
      <c r="B63" s="239"/>
    </row>
  </sheetData>
  <mergeCells count="21">
    <mergeCell ref="A50:B50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63:B63"/>
    <mergeCell ref="A62:B62"/>
    <mergeCell ref="A58:B58"/>
    <mergeCell ref="C58:D58"/>
    <mergeCell ref="C61:D61"/>
    <mergeCell ref="C62:D62"/>
    <mergeCell ref="A60:B60"/>
    <mergeCell ref="C60:D6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3C3F-FCE3-4F3C-9044-DDDF2CC39F60}">
  <dimension ref="A1:E65"/>
  <sheetViews>
    <sheetView topLeftCell="A56" workbookViewId="0">
      <selection activeCell="I6" sqref="I6"/>
    </sheetView>
  </sheetViews>
  <sheetFormatPr defaultRowHeight="15" x14ac:dyDescent="0.25"/>
  <cols>
    <col min="1" max="1" width="28.140625" bestFit="1" customWidth="1"/>
    <col min="2" max="2" width="13.28515625" bestFit="1" customWidth="1"/>
    <col min="3" max="3" width="14.5703125" bestFit="1" customWidth="1"/>
    <col min="4" max="5" width="14.8554687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0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137</v>
      </c>
      <c r="B3" s="275"/>
      <c r="C3" s="255" t="s">
        <v>268</v>
      </c>
      <c r="D3" s="256"/>
      <c r="E3" s="257"/>
    </row>
    <row r="4" spans="1:5" ht="15.75" x14ac:dyDescent="0.25">
      <c r="A4" s="276" t="s">
        <v>269</v>
      </c>
      <c r="B4" s="276"/>
      <c r="C4" s="255" t="s">
        <v>537</v>
      </c>
      <c r="D4" s="256"/>
      <c r="E4" s="257"/>
    </row>
    <row r="5" spans="1:5" ht="15.75" x14ac:dyDescent="0.25">
      <c r="A5" s="176" t="s">
        <v>520</v>
      </c>
      <c r="B5" s="176"/>
      <c r="C5" s="255" t="s">
        <v>265</v>
      </c>
      <c r="D5" s="256"/>
      <c r="E5" s="257"/>
    </row>
    <row r="6" spans="1:5" ht="15.75" x14ac:dyDescent="0.25">
      <c r="A6" s="283" t="s">
        <v>563</v>
      </c>
      <c r="B6" s="284"/>
      <c r="C6" s="255" t="s">
        <v>266</v>
      </c>
      <c r="D6" s="256"/>
      <c r="E6" s="257"/>
    </row>
    <row r="7" spans="1:5" x14ac:dyDescent="0.25">
      <c r="A7" s="260" t="s">
        <v>538</v>
      </c>
      <c r="B7" s="261"/>
      <c r="C7" s="261"/>
      <c r="D7" s="261"/>
      <c r="E7" s="262"/>
    </row>
    <row r="8" spans="1:5" x14ac:dyDescent="0.25">
      <c r="A8" s="285" t="s">
        <v>267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45" t="str">
        <f>'[1]Referencia Milho'!B6</f>
        <v>Ton</v>
      </c>
      <c r="C11" s="16">
        <v>1</v>
      </c>
      <c r="D11" s="18">
        <f>'[1]Referencia Milho'!D6</f>
        <v>307.5</v>
      </c>
      <c r="E11" s="18">
        <f t="shared" ref="E11:E12" si="0">C11*D11</f>
        <v>307.5</v>
      </c>
    </row>
    <row r="12" spans="1:5" x14ac:dyDescent="0.25">
      <c r="A12" s="16" t="s">
        <v>75</v>
      </c>
      <c r="B12" s="45" t="s">
        <v>14</v>
      </c>
      <c r="C12" s="16">
        <v>0.4</v>
      </c>
      <c r="D12" s="18">
        <f>'[1]Referencia Milho'!D7</f>
        <v>2852.5</v>
      </c>
      <c r="E12" s="18">
        <f t="shared" si="0"/>
        <v>1141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08-2024'!B92</f>
        <v>1062.7142857142858</v>
      </c>
      <c r="E13" s="18">
        <f>C13*D13</f>
        <v>1062.7142857142858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2511.2142857142858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69</v>
      </c>
      <c r="B16" s="45" t="str">
        <f>'[1]Referencia Milho'!B11</f>
        <v>L</v>
      </c>
      <c r="C16" s="35">
        <f>'[1]Referencia Milho'!C11</f>
        <v>2</v>
      </c>
      <c r="D16" s="46">
        <f>'[1]Referencia Milho'!D11</f>
        <v>25.666666666666668</v>
      </c>
      <c r="E16" s="36">
        <f>C16*D16</f>
        <v>51.333333333333336</v>
      </c>
    </row>
    <row r="17" spans="1:5" x14ac:dyDescent="0.25">
      <c r="A17" s="16" t="s">
        <v>29</v>
      </c>
      <c r="B17" s="45" t="str">
        <f>'[1]Referencia Milho'!B12</f>
        <v>Kg</v>
      </c>
      <c r="C17" s="35">
        <f>'[1]Referencia Milho'!C12</f>
        <v>1.8</v>
      </c>
      <c r="D17" s="46">
        <f>'[1]Referencia Milho'!D12</f>
        <v>28</v>
      </c>
      <c r="E17" s="36">
        <f t="shared" ref="E17:E33" si="1">C17*D17</f>
        <v>50.4</v>
      </c>
    </row>
    <row r="18" spans="1:5" x14ac:dyDescent="0.25">
      <c r="A18" s="16" t="s">
        <v>30</v>
      </c>
      <c r="B18" s="45" t="str">
        <f>'[1]Referencia Milho'!B13</f>
        <v>L</v>
      </c>
      <c r="C18" s="35">
        <f>'[1]Referencia Milho'!C13</f>
        <v>2</v>
      </c>
      <c r="D18" s="46">
        <f>'[1]Referencia Milho'!D13</f>
        <v>75</v>
      </c>
      <c r="E18" s="36">
        <f t="shared" si="1"/>
        <v>150</v>
      </c>
    </row>
    <row r="19" spans="1:5" x14ac:dyDescent="0.25">
      <c r="A19" s="34" t="s">
        <v>31</v>
      </c>
      <c r="B19" s="45" t="str">
        <f>'[1]Referencia Milho'!B14</f>
        <v>Kg</v>
      </c>
      <c r="C19" s="35">
        <f>'[1]Referencia Milho'!C14</f>
        <v>0.08</v>
      </c>
      <c r="D19" s="46">
        <f>'[1]Referencia Milho'!D14</f>
        <v>338.42857142857144</v>
      </c>
      <c r="E19" s="36">
        <f t="shared" si="1"/>
        <v>27.074285714285715</v>
      </c>
    </row>
    <row r="20" spans="1:5" x14ac:dyDescent="0.25">
      <c r="A20" s="16" t="s">
        <v>21</v>
      </c>
      <c r="B20" s="45" t="str">
        <f>'[1]Referencia Milho'!B15</f>
        <v>L</v>
      </c>
      <c r="C20" s="35">
        <f>'[1]Referencia Milho'!C15</f>
        <v>1</v>
      </c>
      <c r="D20" s="46">
        <f>'[1]Referencia Milho'!D15</f>
        <v>36</v>
      </c>
      <c r="E20" s="36">
        <f t="shared" si="1"/>
        <v>36</v>
      </c>
    </row>
    <row r="21" spans="1:5" x14ac:dyDescent="0.25">
      <c r="A21" s="16" t="s">
        <v>22</v>
      </c>
      <c r="B21" s="45" t="str">
        <f>'[1]Referencia Milho'!B16</f>
        <v>L</v>
      </c>
      <c r="C21" s="35">
        <f>'[1]Referencia Milho'!C16</f>
        <v>0.2</v>
      </c>
      <c r="D21" s="46">
        <f>'[1]Referencia Milho'!D16</f>
        <v>200.41</v>
      </c>
      <c r="E21" s="36">
        <f t="shared" si="1"/>
        <v>40.082000000000001</v>
      </c>
    </row>
    <row r="22" spans="1:5" x14ac:dyDescent="0.25">
      <c r="A22" s="16" t="s">
        <v>23</v>
      </c>
      <c r="B22" s="45" t="str">
        <f>'[1]Referencia Milho'!B17</f>
        <v>L</v>
      </c>
      <c r="C22" s="35">
        <f>'[1]Referencia Milho'!C17</f>
        <v>1</v>
      </c>
      <c r="D22" s="46">
        <f>'[1]Referencia Milho'!D17</f>
        <v>24.75</v>
      </c>
      <c r="E22" s="36">
        <f t="shared" si="1"/>
        <v>24.75</v>
      </c>
    </row>
    <row r="23" spans="1:5" x14ac:dyDescent="0.25">
      <c r="A23" s="16" t="s">
        <v>143</v>
      </c>
      <c r="B23" s="45" t="str">
        <f>'[1]Referencia Milho'!B18</f>
        <v>L</v>
      </c>
      <c r="C23" s="35">
        <f>'[1]Referencia Milho'!C18</f>
        <v>0.1</v>
      </c>
      <c r="D23" s="46">
        <f>'[1]Referencia Milho'!D18</f>
        <v>22.320000000000004</v>
      </c>
      <c r="E23" s="36">
        <f t="shared" si="1"/>
        <v>2.2320000000000007</v>
      </c>
    </row>
    <row r="24" spans="1:5" x14ac:dyDescent="0.25">
      <c r="A24" s="16" t="s">
        <v>24</v>
      </c>
      <c r="B24" s="45" t="str">
        <f>'[1]Referencia Milho'!B20</f>
        <v>L</v>
      </c>
      <c r="C24" s="35">
        <f>'[1]Referencia Milho'!C20</f>
        <v>0.15</v>
      </c>
      <c r="D24" s="46">
        <f>'[1]Referencia Milho'!D20</f>
        <v>186.5</v>
      </c>
      <c r="E24" s="36">
        <f t="shared" si="1"/>
        <v>27.974999999999998</v>
      </c>
    </row>
    <row r="25" spans="1:5" x14ac:dyDescent="0.25">
      <c r="A25" s="16" t="s">
        <v>25</v>
      </c>
      <c r="B25" s="45" t="str">
        <f>'[1]Referencia Milho'!B21</f>
        <v>L</v>
      </c>
      <c r="C25" s="35">
        <f>'[1]Referencia Milho'!C21</f>
        <v>0.4</v>
      </c>
      <c r="D25" s="46">
        <f>'[1]Referencia Milho'!D21</f>
        <v>297.66666666666669</v>
      </c>
      <c r="E25" s="36">
        <f t="shared" si="1"/>
        <v>119.06666666666668</v>
      </c>
    </row>
    <row r="26" spans="1:5" x14ac:dyDescent="0.25">
      <c r="A26" s="16" t="s">
        <v>32</v>
      </c>
      <c r="B26" s="45" t="str">
        <f>'[1]Referencia Milho'!B22</f>
        <v>L</v>
      </c>
      <c r="C26" s="35">
        <f>'[1]Referencia Milho'!C22</f>
        <v>0.2</v>
      </c>
      <c r="D26" s="46">
        <f>'[1]Referencia Milho'!D22</f>
        <v>102.2</v>
      </c>
      <c r="E26" s="36">
        <f t="shared" si="1"/>
        <v>20.440000000000001</v>
      </c>
    </row>
    <row r="27" spans="1:5" x14ac:dyDescent="0.25">
      <c r="A27" s="16" t="s">
        <v>33</v>
      </c>
      <c r="B27" s="45" t="str">
        <f>'[1]Referencia Milho'!B23</f>
        <v>L</v>
      </c>
      <c r="C27" s="35">
        <f>'[1]Referencia Milho'!C23</f>
        <v>1</v>
      </c>
      <c r="D27" s="46">
        <f>'[1]Referencia Milho'!D23</f>
        <v>25</v>
      </c>
      <c r="E27" s="36">
        <f t="shared" si="1"/>
        <v>25</v>
      </c>
    </row>
    <row r="28" spans="1:5" x14ac:dyDescent="0.25">
      <c r="A28" s="16" t="s">
        <v>61</v>
      </c>
      <c r="B28" s="45" t="str">
        <f>'[1]Referencia Milho'!B24</f>
        <v>L</v>
      </c>
      <c r="C28" s="35">
        <f>'[1]Referencia Milho'!C24</f>
        <v>1.5</v>
      </c>
      <c r="D28" s="46">
        <f>'[1]Referencia Milho'!D24</f>
        <v>25.333333333333332</v>
      </c>
      <c r="E28" s="36">
        <f t="shared" si="1"/>
        <v>38</v>
      </c>
    </row>
    <row r="29" spans="1:5" x14ac:dyDescent="0.25">
      <c r="A29" s="16" t="s">
        <v>20</v>
      </c>
      <c r="B29" s="45" t="str">
        <f>'[1]Referencia Milho'!B25</f>
        <v>Kg</v>
      </c>
      <c r="C29" s="35">
        <f>'[1]Referencia Milho'!C25</f>
        <v>0.6</v>
      </c>
      <c r="D29" s="46">
        <f>'[1]Referencia Milho'!D25</f>
        <v>59.714285714285715</v>
      </c>
      <c r="E29" s="36">
        <f t="shared" si="1"/>
        <v>35.828571428571429</v>
      </c>
    </row>
    <row r="30" spans="1:5" x14ac:dyDescent="0.25">
      <c r="A30" s="16" t="s">
        <v>376</v>
      </c>
      <c r="B30" s="45" t="str">
        <f>'[1]Referencia Milho'!B26</f>
        <v>L</v>
      </c>
      <c r="C30" s="35">
        <f>'[1]Referencia Milho'!C26</f>
        <v>0.4</v>
      </c>
      <c r="D30" s="46">
        <f>'[1]Referencia Milho'!D26</f>
        <v>65</v>
      </c>
      <c r="E30" s="36">
        <f t="shared" si="1"/>
        <v>26</v>
      </c>
    </row>
    <row r="31" spans="1:5" x14ac:dyDescent="0.25">
      <c r="A31" s="16" t="s">
        <v>91</v>
      </c>
      <c r="B31" s="45" t="s">
        <v>79</v>
      </c>
      <c r="C31" s="35">
        <v>0.2</v>
      </c>
      <c r="D31" s="46">
        <f>'[1]Referencia Milho'!D28</f>
        <v>2830.5</v>
      </c>
      <c r="E31" s="36">
        <f t="shared" si="1"/>
        <v>566.1</v>
      </c>
    </row>
    <row r="32" spans="1:5" x14ac:dyDescent="0.25">
      <c r="A32" s="16" t="s">
        <v>93</v>
      </c>
      <c r="B32" s="45" t="s">
        <v>79</v>
      </c>
      <c r="C32" s="35">
        <v>0.3</v>
      </c>
      <c r="D32" s="46">
        <f>'[1]Referencia Milho'!D29</f>
        <v>2519.2620000000002</v>
      </c>
      <c r="E32" s="36">
        <f t="shared" si="1"/>
        <v>755.77859999999998</v>
      </c>
    </row>
    <row r="33" spans="1:5" x14ac:dyDescent="0.25">
      <c r="A33" s="16" t="s">
        <v>143</v>
      </c>
      <c r="B33" s="45" t="str">
        <f>'[1]Referencia Milho'!B27</f>
        <v>L</v>
      </c>
      <c r="C33" s="35">
        <v>0.5</v>
      </c>
      <c r="D33" s="46">
        <f>'[1]Referencia Milho'!D27</f>
        <v>22.320000000000004</v>
      </c>
      <c r="E33" s="36">
        <f t="shared" si="1"/>
        <v>11.160000000000002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2007.2204571428576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145</v>
      </c>
      <c r="B36" s="45" t="s">
        <v>146</v>
      </c>
      <c r="C36" s="35">
        <v>2</v>
      </c>
      <c r="D36" s="41">
        <v>130</v>
      </c>
      <c r="E36" s="46">
        <f>C36*D36</f>
        <v>260</v>
      </c>
    </row>
    <row r="37" spans="1:5" x14ac:dyDescent="0.25">
      <c r="A37" s="34" t="s">
        <v>147</v>
      </c>
      <c r="B37" s="45" t="s">
        <v>146</v>
      </c>
      <c r="C37" s="35">
        <v>2</v>
      </c>
      <c r="D37" s="41">
        <v>130</v>
      </c>
      <c r="E37" s="46">
        <f t="shared" ref="E37:E41" si="2">C37*D37</f>
        <v>260</v>
      </c>
    </row>
    <row r="38" spans="1:5" x14ac:dyDescent="0.25">
      <c r="A38" s="34" t="s">
        <v>148</v>
      </c>
      <c r="B38" s="45" t="s">
        <v>146</v>
      </c>
      <c r="C38" s="35">
        <v>2</v>
      </c>
      <c r="D38" s="41">
        <v>130</v>
      </c>
      <c r="E38" s="46">
        <f t="shared" si="2"/>
        <v>260</v>
      </c>
    </row>
    <row r="39" spans="1:5" x14ac:dyDescent="0.25">
      <c r="A39" s="34" t="s">
        <v>149</v>
      </c>
      <c r="B39" s="45" t="s">
        <v>146</v>
      </c>
      <c r="C39" s="35">
        <v>2</v>
      </c>
      <c r="D39" s="41">
        <v>130</v>
      </c>
      <c r="E39" s="46">
        <f t="shared" si="2"/>
        <v>260</v>
      </c>
    </row>
    <row r="40" spans="1:5" x14ac:dyDescent="0.25">
      <c r="A40" s="34" t="s">
        <v>150</v>
      </c>
      <c r="B40" s="45" t="s">
        <v>146</v>
      </c>
      <c r="C40" s="35">
        <v>2</v>
      </c>
      <c r="D40" s="41">
        <v>130</v>
      </c>
      <c r="E40" s="46">
        <f t="shared" si="2"/>
        <v>260</v>
      </c>
    </row>
    <row r="41" spans="1:5" x14ac:dyDescent="0.25">
      <c r="A41" s="34" t="s">
        <v>151</v>
      </c>
      <c r="B41" s="45" t="s">
        <v>146</v>
      </c>
      <c r="C41" s="35">
        <v>2</v>
      </c>
      <c r="D41" s="41">
        <v>130</v>
      </c>
      <c r="E41" s="46">
        <f t="shared" si="2"/>
        <v>260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1560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34" t="s">
        <v>109</v>
      </c>
      <c r="B44" s="45" t="s">
        <v>106</v>
      </c>
      <c r="C44" s="35">
        <v>1</v>
      </c>
      <c r="D44" s="36">
        <v>500</v>
      </c>
      <c r="E44" s="36">
        <f>C44*D44</f>
        <v>500</v>
      </c>
    </row>
    <row r="45" spans="1:5" x14ac:dyDescent="0.25">
      <c r="A45" s="34" t="s">
        <v>155</v>
      </c>
      <c r="B45" s="174" t="s">
        <v>156</v>
      </c>
      <c r="C45" s="35">
        <v>200</v>
      </c>
      <c r="D45" s="36">
        <v>4.3</v>
      </c>
      <c r="E45" s="36">
        <f>C45*D45</f>
        <v>860</v>
      </c>
    </row>
    <row r="46" spans="1:5" x14ac:dyDescent="0.25">
      <c r="A46" s="34" t="s">
        <v>44</v>
      </c>
      <c r="B46" s="45" t="s">
        <v>156</v>
      </c>
      <c r="C46" s="35">
        <v>1</v>
      </c>
      <c r="D46" s="36">
        <v>300</v>
      </c>
      <c r="E46" s="36">
        <f>C46*D46</f>
        <v>300</v>
      </c>
    </row>
    <row r="47" spans="1:5" x14ac:dyDescent="0.25">
      <c r="A47" s="34" t="s">
        <v>153</v>
      </c>
      <c r="B47" s="45" t="s">
        <v>154</v>
      </c>
      <c r="C47" s="35">
        <v>2</v>
      </c>
      <c r="D47" s="36">
        <v>270</v>
      </c>
      <c r="E47" s="36">
        <f>C47*D47</f>
        <v>540</v>
      </c>
    </row>
    <row r="48" spans="1:5" x14ac:dyDescent="0.25">
      <c r="A48" s="50" t="s">
        <v>103</v>
      </c>
      <c r="B48" s="51"/>
      <c r="C48" s="52"/>
      <c r="D48" s="53"/>
      <c r="E48" s="54">
        <f>SUM(E44:E47)</f>
        <v>2200</v>
      </c>
    </row>
    <row r="49" spans="1:5" x14ac:dyDescent="0.25">
      <c r="A49" s="37" t="s">
        <v>65</v>
      </c>
      <c r="B49" s="37"/>
      <c r="C49" s="37"/>
      <c r="D49" s="37"/>
      <c r="E49" s="38">
        <f>SUM(E14,E34,E42,E48)</f>
        <v>8278.4347428571436</v>
      </c>
    </row>
    <row r="52" spans="1:5" x14ac:dyDescent="0.25">
      <c r="A52" s="241" t="s">
        <v>53</v>
      </c>
      <c r="B52" s="242"/>
    </row>
    <row r="53" spans="1:5" x14ac:dyDescent="0.25">
      <c r="A53" s="15" t="str">
        <f>A10</f>
        <v>1-Insumos</v>
      </c>
      <c r="B53" s="25">
        <f>E14</f>
        <v>2511.2142857142858</v>
      </c>
    </row>
    <row r="54" spans="1:5" x14ac:dyDescent="0.25">
      <c r="A54" s="22" t="str">
        <f>A15</f>
        <v>2-Tratos Culturais</v>
      </c>
      <c r="B54" s="25">
        <f>E34</f>
        <v>2007.2204571428576</v>
      </c>
    </row>
    <row r="55" spans="1:5" x14ac:dyDescent="0.25">
      <c r="A55" s="22" t="str">
        <f>A35</f>
        <v>3-Serviços</v>
      </c>
      <c r="B55" s="25">
        <f>E42</f>
        <v>1560</v>
      </c>
    </row>
    <row r="56" spans="1:5" x14ac:dyDescent="0.25">
      <c r="A56" s="22" t="str">
        <f>A43</f>
        <v>4-Outros custos</v>
      </c>
      <c r="B56" s="25">
        <f>E48</f>
        <v>2200</v>
      </c>
    </row>
    <row r="57" spans="1:5" x14ac:dyDescent="0.25">
      <c r="A57" s="11" t="s">
        <v>65</v>
      </c>
      <c r="B57" s="38">
        <f>SUM(B53:B56)</f>
        <v>8278.4347428571436</v>
      </c>
    </row>
    <row r="60" spans="1:5" x14ac:dyDescent="0.25">
      <c r="A60" s="243" t="s">
        <v>522</v>
      </c>
      <c r="B60" s="243"/>
      <c r="C60" s="243"/>
      <c r="D60" s="243"/>
    </row>
    <row r="61" spans="1:5" x14ac:dyDescent="0.25">
      <c r="A61" t="s">
        <v>54</v>
      </c>
    </row>
    <row r="62" spans="1:5" ht="15.75" x14ac:dyDescent="0.25">
      <c r="A62" s="239" t="s">
        <v>55</v>
      </c>
      <c r="B62" s="239"/>
      <c r="C62" s="239"/>
      <c r="D62" s="239"/>
    </row>
    <row r="63" spans="1:5" ht="15.75" x14ac:dyDescent="0.25">
      <c r="A63" s="109" t="s">
        <v>564</v>
      </c>
      <c r="B63" s="109"/>
      <c r="C63" s="239"/>
      <c r="D63" s="239"/>
    </row>
    <row r="64" spans="1:5" ht="15.75" x14ac:dyDescent="0.25">
      <c r="A64" s="239" t="s">
        <v>57</v>
      </c>
      <c r="B64" s="239"/>
      <c r="C64" s="239"/>
      <c r="D64" s="239"/>
    </row>
    <row r="65" spans="1:2" ht="15.75" x14ac:dyDescent="0.25">
      <c r="A65" s="239" t="s">
        <v>565</v>
      </c>
      <c r="B65" s="239"/>
    </row>
  </sheetData>
  <mergeCells count="21">
    <mergeCell ref="A65:B65"/>
    <mergeCell ref="A62:B62"/>
    <mergeCell ref="C62:D62"/>
    <mergeCell ref="A9:E9"/>
    <mergeCell ref="A64:B64"/>
    <mergeCell ref="C64:D64"/>
    <mergeCell ref="A52:B52"/>
    <mergeCell ref="A60:B60"/>
    <mergeCell ref="C60:D60"/>
    <mergeCell ref="C63:D63"/>
    <mergeCell ref="A1:A2"/>
    <mergeCell ref="B1:E2"/>
    <mergeCell ref="A3:B3"/>
    <mergeCell ref="A4:B4"/>
    <mergeCell ref="C4:E4"/>
    <mergeCell ref="C3:E3"/>
    <mergeCell ref="C5:E5"/>
    <mergeCell ref="C6:E6"/>
    <mergeCell ref="A7:E7"/>
    <mergeCell ref="A8:E8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8A6-3FF2-42C8-AFFB-611CFE81AB4E}">
  <dimension ref="A1:E63"/>
  <sheetViews>
    <sheetView zoomScaleNormal="100" workbookViewId="0">
      <selection activeCell="A50" sqref="A50:B68"/>
    </sheetView>
  </sheetViews>
  <sheetFormatPr defaultRowHeight="15" x14ac:dyDescent="0.25"/>
  <cols>
    <col min="1" max="1" width="28.140625" bestFit="1" customWidth="1"/>
    <col min="2" max="2" width="14.85546875" customWidth="1"/>
    <col min="3" max="3" width="14.5703125" bestFit="1" customWidth="1"/>
    <col min="4" max="4" width="14.28515625" customWidth="1"/>
    <col min="5" max="5" width="14.140625" customWidth="1"/>
  </cols>
  <sheetData>
    <row r="1" spans="1:5" ht="20.25" customHeight="1" x14ac:dyDescent="0.25">
      <c r="A1" s="246"/>
      <c r="B1" s="247" t="s">
        <v>0</v>
      </c>
      <c r="C1" s="247"/>
      <c r="D1" s="247"/>
      <c r="E1" s="247"/>
    </row>
    <row r="2" spans="1:5" ht="30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576</v>
      </c>
      <c r="B3" s="275"/>
      <c r="C3" s="255" t="s">
        <v>294</v>
      </c>
      <c r="D3" s="256"/>
      <c r="E3" s="257"/>
    </row>
    <row r="4" spans="1:5" ht="15.75" x14ac:dyDescent="0.25">
      <c r="A4" s="276" t="s">
        <v>59</v>
      </c>
      <c r="B4" s="276"/>
      <c r="C4" s="255" t="s">
        <v>577</v>
      </c>
      <c r="D4" s="256"/>
      <c r="E4" s="257"/>
    </row>
    <row r="5" spans="1:5" ht="15.75" x14ac:dyDescent="0.25">
      <c r="A5" s="176" t="s">
        <v>520</v>
      </c>
      <c r="B5" s="176"/>
      <c r="C5" s="255" t="s">
        <v>578</v>
      </c>
      <c r="D5" s="256"/>
      <c r="E5" s="257"/>
    </row>
    <row r="6" spans="1:5" ht="15.75" x14ac:dyDescent="0.25">
      <c r="A6" s="68" t="s">
        <v>579</v>
      </c>
      <c r="B6" s="214"/>
      <c r="C6" s="255" t="s">
        <v>580</v>
      </c>
      <c r="D6" s="256"/>
      <c r="E6" s="257"/>
    </row>
    <row r="7" spans="1:5" x14ac:dyDescent="0.25">
      <c r="A7" s="260" t="s">
        <v>388</v>
      </c>
      <c r="B7" s="261"/>
      <c r="C7" s="261"/>
      <c r="D7" s="261"/>
      <c r="E7" s="262"/>
    </row>
    <row r="8" spans="1:5" x14ac:dyDescent="0.25">
      <c r="A8" s="285" t="s">
        <v>267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140</v>
      </c>
      <c r="B11" s="45" t="s">
        <v>14</v>
      </c>
      <c r="C11" s="16">
        <v>1</v>
      </c>
      <c r="D11" s="18">
        <v>236.5</v>
      </c>
      <c r="E11" s="18">
        <f>C11*D11</f>
        <v>236.5</v>
      </c>
    </row>
    <row r="12" spans="1:5" x14ac:dyDescent="0.25">
      <c r="A12" s="16" t="s">
        <v>75</v>
      </c>
      <c r="B12" s="45" t="s">
        <v>14</v>
      </c>
      <c r="C12" s="16">
        <v>0.4</v>
      </c>
      <c r="D12" s="18">
        <v>5500</v>
      </c>
      <c r="E12" s="18">
        <f t="shared" ref="E12:E13" si="0">C12*D12</f>
        <v>2200</v>
      </c>
    </row>
    <row r="13" spans="1:5" x14ac:dyDescent="0.25">
      <c r="A13" s="16" t="s">
        <v>78</v>
      </c>
      <c r="B13" s="45" t="s">
        <v>141</v>
      </c>
      <c r="C13" s="16">
        <v>1</v>
      </c>
      <c r="D13" s="18">
        <f>'[1]LISTA INSUMOS 08-2024'!B93</f>
        <v>830.57142857142856</v>
      </c>
      <c r="E13" s="18">
        <f t="shared" si="0"/>
        <v>830.57142857142856</v>
      </c>
    </row>
    <row r="14" spans="1:5" x14ac:dyDescent="0.25">
      <c r="A14" s="37" t="s">
        <v>36</v>
      </c>
      <c r="B14" s="215"/>
      <c r="C14" s="216"/>
      <c r="D14" s="216"/>
      <c r="E14" s="38">
        <f>SUM(E11:E13)</f>
        <v>3267.0714285714284</v>
      </c>
    </row>
    <row r="15" spans="1:5" x14ac:dyDescent="0.25">
      <c r="A15" s="15" t="s">
        <v>142</v>
      </c>
      <c r="B15" s="15"/>
      <c r="C15" s="119"/>
      <c r="D15" s="15"/>
      <c r="E15" s="1"/>
    </row>
    <row r="16" spans="1:5" x14ac:dyDescent="0.25">
      <c r="A16" s="16" t="s">
        <v>29</v>
      </c>
      <c r="B16" s="45" t="s">
        <v>79</v>
      </c>
      <c r="C16" s="16">
        <v>1</v>
      </c>
      <c r="D16" s="18">
        <f>'[1]Referencia Milho'!D12</f>
        <v>28</v>
      </c>
      <c r="E16" s="18">
        <f t="shared" ref="E16:E24" si="1">C16*D16</f>
        <v>28</v>
      </c>
    </row>
    <row r="17" spans="1:5" x14ac:dyDescent="0.25">
      <c r="A17" s="16" t="s">
        <v>30</v>
      </c>
      <c r="B17" s="45" t="s">
        <v>92</v>
      </c>
      <c r="C17" s="16">
        <v>1</v>
      </c>
      <c r="D17" s="18">
        <f>'[1]Referencia Milho'!D13</f>
        <v>75</v>
      </c>
      <c r="E17" s="18">
        <f t="shared" si="1"/>
        <v>75</v>
      </c>
    </row>
    <row r="18" spans="1:5" x14ac:dyDescent="0.25">
      <c r="A18" s="16" t="s">
        <v>21</v>
      </c>
      <c r="B18" s="45" t="s">
        <v>92</v>
      </c>
      <c r="C18" s="16">
        <v>1</v>
      </c>
      <c r="D18" s="18">
        <f>'[1]Referencia Milho'!D15</f>
        <v>36</v>
      </c>
      <c r="E18" s="18">
        <f t="shared" si="1"/>
        <v>36</v>
      </c>
    </row>
    <row r="19" spans="1:5" x14ac:dyDescent="0.25">
      <c r="A19" s="16" t="s">
        <v>22</v>
      </c>
      <c r="B19" s="45" t="s">
        <v>92</v>
      </c>
      <c r="C19" s="16">
        <v>0.2</v>
      </c>
      <c r="D19" s="18">
        <f>'[1]Referencia Milho'!D16</f>
        <v>200.41</v>
      </c>
      <c r="E19" s="18">
        <f t="shared" si="1"/>
        <v>40.082000000000001</v>
      </c>
    </row>
    <row r="20" spans="1:5" x14ac:dyDescent="0.25">
      <c r="A20" s="16" t="s">
        <v>23</v>
      </c>
      <c r="B20" s="45" t="s">
        <v>92</v>
      </c>
      <c r="C20" s="16">
        <v>1.5</v>
      </c>
      <c r="D20" s="18">
        <f>'[1]Referencia Milho'!D17</f>
        <v>24.75</v>
      </c>
      <c r="E20" s="23">
        <f t="shared" si="1"/>
        <v>37.125</v>
      </c>
    </row>
    <row r="21" spans="1:5" x14ac:dyDescent="0.25">
      <c r="A21" s="16" t="s">
        <v>143</v>
      </c>
      <c r="B21" s="45" t="s">
        <v>92</v>
      </c>
      <c r="C21" s="16">
        <v>0.1</v>
      </c>
      <c r="D21" s="18">
        <f>'[1]Referencia Milho'!D18</f>
        <v>22.320000000000004</v>
      </c>
      <c r="E21" s="18">
        <f t="shared" si="1"/>
        <v>2.2320000000000007</v>
      </c>
    </row>
    <row r="22" spans="1:5" x14ac:dyDescent="0.25">
      <c r="A22" s="16" t="s">
        <v>16</v>
      </c>
      <c r="B22" s="45" t="s">
        <v>79</v>
      </c>
      <c r="C22" s="16">
        <v>0.6</v>
      </c>
      <c r="D22" s="18">
        <f>'[1]Referencia Milho'!D19</f>
        <v>206.845</v>
      </c>
      <c r="E22" s="18">
        <f t="shared" si="1"/>
        <v>124.107</v>
      </c>
    </row>
    <row r="23" spans="1:5" x14ac:dyDescent="0.25">
      <c r="A23" s="16" t="s">
        <v>93</v>
      </c>
      <c r="B23" s="45" t="s">
        <v>79</v>
      </c>
      <c r="C23" s="16">
        <v>0.2</v>
      </c>
      <c r="D23" s="18">
        <f>'[1]Referencia Milho'!D28</f>
        <v>2830.5</v>
      </c>
      <c r="E23" s="18">
        <f t="shared" si="1"/>
        <v>566.1</v>
      </c>
    </row>
    <row r="24" spans="1:5" x14ac:dyDescent="0.25">
      <c r="A24" s="16" t="s">
        <v>158</v>
      </c>
      <c r="B24" s="45" t="s">
        <v>92</v>
      </c>
      <c r="C24" s="16">
        <v>0.1</v>
      </c>
      <c r="D24" s="18">
        <f>'[1]Referencia Milho'!D24</f>
        <v>25.333333333333332</v>
      </c>
      <c r="E24" s="18">
        <f t="shared" si="1"/>
        <v>2.5333333333333332</v>
      </c>
    </row>
    <row r="25" spans="1:5" x14ac:dyDescent="0.25">
      <c r="A25" s="37" t="s">
        <v>45</v>
      </c>
      <c r="B25" s="215"/>
      <c r="C25" s="216"/>
      <c r="D25" s="216"/>
      <c r="E25" s="217">
        <f>SUM(E16:E24)</f>
        <v>911.17933333333326</v>
      </c>
    </row>
    <row r="26" spans="1:5" x14ac:dyDescent="0.25">
      <c r="A26" s="15" t="s">
        <v>144</v>
      </c>
      <c r="B26" s="15"/>
      <c r="C26" s="119"/>
      <c r="D26" s="15"/>
      <c r="E26" s="1"/>
    </row>
    <row r="27" spans="1:5" x14ac:dyDescent="0.25">
      <c r="A27" s="16" t="s">
        <v>147</v>
      </c>
      <c r="B27" s="45" t="s">
        <v>146</v>
      </c>
      <c r="C27" s="16">
        <v>1</v>
      </c>
      <c r="D27" s="41">
        <v>130</v>
      </c>
      <c r="E27" s="18">
        <f t="shared" ref="E27:E29" si="2">C27*D27</f>
        <v>130</v>
      </c>
    </row>
    <row r="28" spans="1:5" x14ac:dyDescent="0.25">
      <c r="A28" s="16" t="s">
        <v>38</v>
      </c>
      <c r="B28" s="45" t="s">
        <v>146</v>
      </c>
      <c r="C28" s="16">
        <v>1.5</v>
      </c>
      <c r="D28" s="41">
        <v>130</v>
      </c>
      <c r="E28" s="18">
        <f t="shared" si="2"/>
        <v>195</v>
      </c>
    </row>
    <row r="29" spans="1:5" x14ac:dyDescent="0.25">
      <c r="A29" s="16" t="s">
        <v>149</v>
      </c>
      <c r="B29" s="45" t="s">
        <v>146</v>
      </c>
      <c r="C29" s="16">
        <v>1.5</v>
      </c>
      <c r="D29" s="41">
        <v>130</v>
      </c>
      <c r="E29" s="18">
        <f t="shared" si="2"/>
        <v>195</v>
      </c>
    </row>
    <row r="30" spans="1:5" x14ac:dyDescent="0.25">
      <c r="A30" s="37" t="s">
        <v>51</v>
      </c>
      <c r="B30" s="215"/>
      <c r="C30" s="216"/>
      <c r="D30" s="216"/>
      <c r="E30" s="38">
        <f>SUM(E27:E29)</f>
        <v>520</v>
      </c>
    </row>
    <row r="31" spans="1:5" x14ac:dyDescent="0.25">
      <c r="A31" s="15" t="s">
        <v>152</v>
      </c>
      <c r="B31" s="48"/>
      <c r="C31" s="218"/>
      <c r="D31" s="119"/>
      <c r="E31" s="1"/>
    </row>
    <row r="32" spans="1:5" x14ac:dyDescent="0.25">
      <c r="A32" s="16" t="s">
        <v>109</v>
      </c>
      <c r="B32" s="45" t="s">
        <v>106</v>
      </c>
      <c r="C32" s="16">
        <v>1</v>
      </c>
      <c r="D32" s="23">
        <v>400</v>
      </c>
      <c r="E32" s="23">
        <f>C32*D32</f>
        <v>400</v>
      </c>
    </row>
    <row r="33" spans="1:5" x14ac:dyDescent="0.25">
      <c r="A33" s="16" t="s">
        <v>581</v>
      </c>
      <c r="B33" s="45" t="s">
        <v>146</v>
      </c>
      <c r="C33" s="16">
        <v>4</v>
      </c>
      <c r="D33" s="18">
        <v>400</v>
      </c>
      <c r="E33" s="18">
        <f t="shared" ref="E33" si="3">C33*D33</f>
        <v>1600</v>
      </c>
    </row>
    <row r="34" spans="1:5" x14ac:dyDescent="0.25">
      <c r="A34" s="37" t="s">
        <v>103</v>
      </c>
      <c r="B34" s="215"/>
      <c r="C34" s="215"/>
      <c r="D34" s="216"/>
      <c r="E34" s="38">
        <f>SUM(E32:E33)</f>
        <v>2000</v>
      </c>
    </row>
    <row r="35" spans="1:5" x14ac:dyDescent="0.25">
      <c r="A35" s="37" t="s">
        <v>65</v>
      </c>
      <c r="B35" s="37"/>
      <c r="C35" s="37"/>
      <c r="D35" s="37"/>
      <c r="E35" s="38">
        <f>SUM(E14,E25,E30,E34)</f>
        <v>6698.2507619047619</v>
      </c>
    </row>
    <row r="37" spans="1:5" x14ac:dyDescent="0.25">
      <c r="A37" s="241" t="s">
        <v>53</v>
      </c>
      <c r="B37" s="242"/>
    </row>
    <row r="38" spans="1:5" x14ac:dyDescent="0.25">
      <c r="A38" s="15" t="s">
        <v>139</v>
      </c>
      <c r="B38" s="25">
        <f>E14</f>
        <v>3267.0714285714284</v>
      </c>
    </row>
    <row r="39" spans="1:5" x14ac:dyDescent="0.25">
      <c r="A39" s="15" t="s">
        <v>142</v>
      </c>
      <c r="B39" s="25">
        <f>E25</f>
        <v>911.17933333333326</v>
      </c>
    </row>
    <row r="40" spans="1:5" x14ac:dyDescent="0.25">
      <c r="A40" s="15" t="s">
        <v>144</v>
      </c>
      <c r="B40" s="25">
        <f>E30</f>
        <v>520</v>
      </c>
    </row>
    <row r="41" spans="1:5" x14ac:dyDescent="0.25">
      <c r="A41" s="15" t="s">
        <v>152</v>
      </c>
      <c r="B41" s="25">
        <f>E34</f>
        <v>2000</v>
      </c>
    </row>
    <row r="42" spans="1:5" x14ac:dyDescent="0.25">
      <c r="A42" s="37" t="s">
        <v>65</v>
      </c>
      <c r="B42" s="38">
        <f>SUM(B38:B41)</f>
        <v>6698.2507619047619</v>
      </c>
    </row>
    <row r="44" spans="1:5" x14ac:dyDescent="0.25">
      <c r="A44" s="243" t="s">
        <v>522</v>
      </c>
      <c r="B44" s="243"/>
      <c r="C44" s="243"/>
      <c r="D44" s="243"/>
    </row>
    <row r="45" spans="1:5" x14ac:dyDescent="0.25">
      <c r="A45" t="s">
        <v>54</v>
      </c>
    </row>
    <row r="46" spans="1:5" ht="15.75" x14ac:dyDescent="0.25">
      <c r="A46" s="239" t="s">
        <v>55</v>
      </c>
      <c r="B46" s="239"/>
      <c r="C46" s="239"/>
      <c r="D46" s="239"/>
    </row>
    <row r="47" spans="1:5" ht="15.75" x14ac:dyDescent="0.25">
      <c r="A47" s="239" t="s">
        <v>56</v>
      </c>
      <c r="B47" s="239"/>
      <c r="C47" s="239"/>
      <c r="D47" s="239"/>
    </row>
    <row r="48" spans="1:5" ht="15.75" x14ac:dyDescent="0.25">
      <c r="A48" s="239" t="s">
        <v>57</v>
      </c>
      <c r="B48" s="239"/>
      <c r="C48" s="239"/>
      <c r="D48" s="239"/>
    </row>
    <row r="49" spans="1:4" ht="15.75" x14ac:dyDescent="0.25">
      <c r="A49" s="239" t="s">
        <v>58</v>
      </c>
      <c r="B49" s="239"/>
    </row>
    <row r="50" spans="1:4" x14ac:dyDescent="0.25">
      <c r="A50" s="241"/>
      <c r="B50" s="242"/>
    </row>
    <row r="51" spans="1:4" x14ac:dyDescent="0.25">
      <c r="A51" s="15"/>
      <c r="B51" s="25"/>
    </row>
    <row r="52" spans="1:4" x14ac:dyDescent="0.25">
      <c r="A52" s="22"/>
      <c r="B52" s="25"/>
    </row>
    <row r="53" spans="1:4" x14ac:dyDescent="0.25">
      <c r="A53" s="22"/>
      <c r="B53" s="25"/>
    </row>
    <row r="54" spans="1:4" x14ac:dyDescent="0.25">
      <c r="A54" s="22"/>
      <c r="B54" s="25"/>
    </row>
    <row r="55" spans="1:4" x14ac:dyDescent="0.25">
      <c r="A55" s="11"/>
      <c r="B55" s="38"/>
    </row>
    <row r="58" spans="1:4" x14ac:dyDescent="0.25">
      <c r="A58" s="243"/>
      <c r="B58" s="243"/>
      <c r="C58" s="243"/>
      <c r="D58" s="243"/>
    </row>
    <row r="60" spans="1:4" ht="15.75" x14ac:dyDescent="0.25">
      <c r="A60" s="244"/>
      <c r="B60" s="244"/>
      <c r="C60" s="239"/>
      <c r="D60" s="239"/>
    </row>
    <row r="61" spans="1:4" ht="15.75" x14ac:dyDescent="0.25">
      <c r="A61" s="243"/>
      <c r="B61" s="244"/>
      <c r="C61" s="239"/>
      <c r="D61" s="239"/>
    </row>
    <row r="62" spans="1:4" ht="15.75" x14ac:dyDescent="0.25">
      <c r="A62" s="244"/>
      <c r="B62" s="244"/>
      <c r="C62" s="239"/>
      <c r="D62" s="239"/>
    </row>
    <row r="63" spans="1:4" x14ac:dyDescent="0.25">
      <c r="A63" s="244"/>
      <c r="B63" s="244"/>
    </row>
  </sheetData>
  <mergeCells count="31">
    <mergeCell ref="A63:B63"/>
    <mergeCell ref="A50:B50"/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2:B62"/>
    <mergeCell ref="C62:D62"/>
    <mergeCell ref="A58:B58"/>
    <mergeCell ref="C58:D58"/>
    <mergeCell ref="A60:B60"/>
    <mergeCell ref="C60:D60"/>
    <mergeCell ref="A61:B61"/>
    <mergeCell ref="C61:D61"/>
    <mergeCell ref="A37:B37"/>
    <mergeCell ref="A44:B44"/>
    <mergeCell ref="C44:D44"/>
    <mergeCell ref="A46:B46"/>
    <mergeCell ref="C46:D46"/>
    <mergeCell ref="A47:B47"/>
    <mergeCell ref="C47:D47"/>
    <mergeCell ref="A48:B48"/>
    <mergeCell ref="C48:D48"/>
    <mergeCell ref="A49:B4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A739-D357-4D03-A712-0BA4D85D3855}">
  <dimension ref="A1:E51"/>
  <sheetViews>
    <sheetView topLeftCell="A30" workbookViewId="0">
      <selection activeCell="A52" sqref="A52:XFD56"/>
    </sheetView>
  </sheetViews>
  <sheetFormatPr defaultRowHeight="15" x14ac:dyDescent="0.25"/>
  <cols>
    <col min="1" max="1" width="39.28515625" bestFit="1" customWidth="1"/>
    <col min="2" max="2" width="12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6.2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178</v>
      </c>
      <c r="B3" s="275"/>
      <c r="C3" s="255" t="s">
        <v>272</v>
      </c>
      <c r="D3" s="256"/>
      <c r="E3" s="257"/>
    </row>
    <row r="4" spans="1:5" ht="15.75" x14ac:dyDescent="0.25">
      <c r="A4" s="276" t="s">
        <v>269</v>
      </c>
      <c r="B4" s="276"/>
      <c r="C4" s="255" t="s">
        <v>566</v>
      </c>
      <c r="D4" s="256"/>
      <c r="E4" s="257"/>
    </row>
    <row r="5" spans="1:5" ht="15.75" x14ac:dyDescent="0.25">
      <c r="A5" s="281" t="s">
        <v>520</v>
      </c>
      <c r="B5" s="282"/>
      <c r="C5" s="255" t="s">
        <v>408</v>
      </c>
      <c r="D5" s="256"/>
      <c r="E5" s="257"/>
    </row>
    <row r="6" spans="1:5" ht="15.75" x14ac:dyDescent="0.25">
      <c r="A6" s="265" t="s">
        <v>567</v>
      </c>
      <c r="B6" s="280"/>
      <c r="C6" s="255" t="s">
        <v>409</v>
      </c>
      <c r="D6" s="256"/>
      <c r="E6" s="257"/>
    </row>
    <row r="7" spans="1:5" x14ac:dyDescent="0.25">
      <c r="A7" s="260" t="s">
        <v>544</v>
      </c>
      <c r="B7" s="261"/>
      <c r="C7" s="261"/>
      <c r="D7" s="261"/>
      <c r="E7" s="262"/>
    </row>
    <row r="8" spans="1:5" x14ac:dyDescent="0.25">
      <c r="A8" s="285" t="s">
        <v>267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75</v>
      </c>
      <c r="B11" s="55" t="s">
        <v>79</v>
      </c>
      <c r="C11" s="56">
        <v>0.4</v>
      </c>
      <c r="D11" s="18">
        <f>'[1]Referência Trigo'!D6</f>
        <v>3706.6666666666665</v>
      </c>
      <c r="E11" s="18">
        <f>C11*D11</f>
        <v>1482.6666666666667</v>
      </c>
    </row>
    <row r="12" spans="1:5" x14ac:dyDescent="0.25">
      <c r="A12" s="16" t="s">
        <v>78</v>
      </c>
      <c r="B12" s="55" t="s">
        <v>79</v>
      </c>
      <c r="C12" s="56">
        <v>135</v>
      </c>
      <c r="D12" s="18">
        <v>5</v>
      </c>
      <c r="E12" s="18">
        <f>C12*D12</f>
        <v>675</v>
      </c>
    </row>
    <row r="13" spans="1:5" x14ac:dyDescent="0.25">
      <c r="A13" s="3" t="s">
        <v>36</v>
      </c>
      <c r="B13" s="31"/>
      <c r="C13" s="32"/>
      <c r="D13" s="32"/>
      <c r="E13" s="38">
        <f>SUM(E11:E12)</f>
        <v>2157.666666666667</v>
      </c>
    </row>
    <row r="14" spans="1:5" x14ac:dyDescent="0.25">
      <c r="A14" s="22" t="s">
        <v>142</v>
      </c>
      <c r="B14" s="22"/>
      <c r="C14" s="33"/>
      <c r="D14" s="22"/>
      <c r="E14" s="5"/>
    </row>
    <row r="15" spans="1:5" x14ac:dyDescent="0.25">
      <c r="A15" s="16" t="s">
        <v>29</v>
      </c>
      <c r="B15" s="120" t="s">
        <v>92</v>
      </c>
      <c r="C15" s="45">
        <v>2</v>
      </c>
      <c r="D15" s="60">
        <f>'[1]Referência Trigo'!D9</f>
        <v>28</v>
      </c>
      <c r="E15" s="36">
        <f>C15*D15</f>
        <v>56</v>
      </c>
    </row>
    <row r="16" spans="1:5" x14ac:dyDescent="0.25">
      <c r="A16" s="136" t="s">
        <v>410</v>
      </c>
      <c r="B16" s="120" t="s">
        <v>92</v>
      </c>
      <c r="C16" s="56">
        <v>0.4</v>
      </c>
      <c r="D16" s="60">
        <f>'[1]Referência Trigo'!D10</f>
        <v>146</v>
      </c>
      <c r="E16" s="36">
        <f t="shared" ref="E16:E20" si="0">C16*D16</f>
        <v>58.400000000000006</v>
      </c>
    </row>
    <row r="17" spans="1:5" x14ac:dyDescent="0.25">
      <c r="A17" s="16" t="s">
        <v>16</v>
      </c>
      <c r="B17" s="120" t="s">
        <v>92</v>
      </c>
      <c r="C17" s="56">
        <v>0.1</v>
      </c>
      <c r="D17" s="60">
        <f>'[1]Referência Trigo'!D11</f>
        <v>81</v>
      </c>
      <c r="E17" s="36">
        <f t="shared" si="0"/>
        <v>8.1</v>
      </c>
    </row>
    <row r="18" spans="1:5" x14ac:dyDescent="0.25">
      <c r="A18" s="16" t="s">
        <v>21</v>
      </c>
      <c r="B18" s="120" t="s">
        <v>92</v>
      </c>
      <c r="C18" s="56">
        <v>0.1</v>
      </c>
      <c r="D18" s="60">
        <f>'[1]Referência Trigo'!D12</f>
        <v>186.5</v>
      </c>
      <c r="E18" s="36">
        <f t="shared" si="0"/>
        <v>18.650000000000002</v>
      </c>
    </row>
    <row r="19" spans="1:5" x14ac:dyDescent="0.25">
      <c r="A19" s="16" t="s">
        <v>18</v>
      </c>
      <c r="B19" s="120" t="s">
        <v>79</v>
      </c>
      <c r="C19" s="56">
        <v>1</v>
      </c>
      <c r="D19" s="60">
        <f>'[1]Referência Trigo'!D13</f>
        <v>59.714285714285715</v>
      </c>
      <c r="E19" s="36">
        <f t="shared" si="0"/>
        <v>59.714285714285715</v>
      </c>
    </row>
    <row r="20" spans="1:5" x14ac:dyDescent="0.25">
      <c r="A20" s="16" t="s">
        <v>32</v>
      </c>
      <c r="B20" s="120" t="s">
        <v>92</v>
      </c>
      <c r="C20" s="56">
        <v>1</v>
      </c>
      <c r="D20" s="60">
        <f>'[1]Referência Trigo'!D14</f>
        <v>35</v>
      </c>
      <c r="E20" s="36">
        <f t="shared" si="0"/>
        <v>35</v>
      </c>
    </row>
    <row r="21" spans="1:5" x14ac:dyDescent="0.25">
      <c r="A21" s="16" t="s">
        <v>179</v>
      </c>
      <c r="B21" s="55" t="s">
        <v>14</v>
      </c>
      <c r="C21" s="56">
        <v>0.25</v>
      </c>
      <c r="D21" s="60">
        <f>'[1]Referência Trigo'!D15</f>
        <v>2519.2620000000002</v>
      </c>
      <c r="E21" s="36">
        <f>C21*D21</f>
        <v>629.81550000000004</v>
      </c>
    </row>
    <row r="22" spans="1:5" x14ac:dyDescent="0.25">
      <c r="A22" s="3" t="s">
        <v>45</v>
      </c>
      <c r="B22" s="31"/>
      <c r="C22" s="32"/>
      <c r="D22" s="32"/>
      <c r="E22" s="38">
        <f>SUM(E15:E21)</f>
        <v>865.6797857142858</v>
      </c>
    </row>
    <row r="23" spans="1:5" x14ac:dyDescent="0.25">
      <c r="A23" s="22" t="s">
        <v>144</v>
      </c>
      <c r="B23" s="22"/>
      <c r="C23" s="33"/>
      <c r="D23" s="22"/>
      <c r="E23" s="5"/>
    </row>
    <row r="24" spans="1:5" x14ac:dyDescent="0.25">
      <c r="A24" s="16" t="s">
        <v>147</v>
      </c>
      <c r="B24" s="45" t="s">
        <v>146</v>
      </c>
      <c r="C24" s="35">
        <v>1.5</v>
      </c>
      <c r="D24" s="41">
        <v>150</v>
      </c>
      <c r="E24" s="36">
        <f>C24*D24</f>
        <v>225</v>
      </c>
    </row>
    <row r="25" spans="1:5" x14ac:dyDescent="0.25">
      <c r="A25" s="34" t="s">
        <v>148</v>
      </c>
      <c r="B25" s="45" t="s">
        <v>146</v>
      </c>
      <c r="C25" s="35">
        <v>1.5</v>
      </c>
      <c r="D25" s="41">
        <v>150</v>
      </c>
      <c r="E25" s="36">
        <f t="shared" ref="E25:E27" si="1">C25*D25</f>
        <v>225</v>
      </c>
    </row>
    <row r="26" spans="1:5" x14ac:dyDescent="0.25">
      <c r="A26" s="34" t="s">
        <v>149</v>
      </c>
      <c r="B26" s="45" t="s">
        <v>146</v>
      </c>
      <c r="C26" s="35">
        <v>1.5</v>
      </c>
      <c r="D26" s="41">
        <v>150</v>
      </c>
      <c r="E26" s="36">
        <f t="shared" si="1"/>
        <v>225</v>
      </c>
    </row>
    <row r="27" spans="1:5" x14ac:dyDescent="0.25">
      <c r="A27" s="34" t="s">
        <v>150</v>
      </c>
      <c r="B27" s="45" t="s">
        <v>146</v>
      </c>
      <c r="C27" s="35">
        <v>1.5</v>
      </c>
      <c r="D27" s="41">
        <v>150</v>
      </c>
      <c r="E27" s="36">
        <f t="shared" si="1"/>
        <v>225</v>
      </c>
    </row>
    <row r="28" spans="1:5" x14ac:dyDescent="0.25">
      <c r="A28" s="34" t="s">
        <v>151</v>
      </c>
      <c r="B28" s="45" t="s">
        <v>146</v>
      </c>
      <c r="C28" s="35">
        <v>1</v>
      </c>
      <c r="D28" s="41">
        <v>150</v>
      </c>
      <c r="E28" s="36">
        <f>C28*D28</f>
        <v>150</v>
      </c>
    </row>
    <row r="29" spans="1:5" x14ac:dyDescent="0.25">
      <c r="A29" s="3" t="s">
        <v>51</v>
      </c>
      <c r="B29" s="31"/>
      <c r="C29" s="32"/>
      <c r="D29" s="32"/>
      <c r="E29" s="38">
        <f>SUM(E24:E28)</f>
        <v>1050</v>
      </c>
    </row>
    <row r="30" spans="1:5" x14ac:dyDescent="0.25">
      <c r="A30" s="22" t="s">
        <v>152</v>
      </c>
      <c r="B30" s="48"/>
      <c r="C30" s="49"/>
      <c r="D30" s="33"/>
      <c r="E30" s="5"/>
    </row>
    <row r="31" spans="1:5" x14ac:dyDescent="0.25">
      <c r="A31" s="34" t="s">
        <v>109</v>
      </c>
      <c r="B31" s="45" t="s">
        <v>50</v>
      </c>
      <c r="C31" s="35">
        <v>1</v>
      </c>
      <c r="D31" s="36">
        <v>500</v>
      </c>
      <c r="E31" s="36">
        <f>C31*D31</f>
        <v>500</v>
      </c>
    </row>
    <row r="32" spans="1:5" x14ac:dyDescent="0.25">
      <c r="A32" s="34" t="s">
        <v>153</v>
      </c>
      <c r="B32" s="45" t="s">
        <v>50</v>
      </c>
      <c r="C32" s="35">
        <v>1</v>
      </c>
      <c r="D32" s="36">
        <v>100</v>
      </c>
      <c r="E32" s="36">
        <f t="shared" ref="E32" si="2">C32*D32</f>
        <v>100</v>
      </c>
    </row>
    <row r="33" spans="1:5" x14ac:dyDescent="0.25">
      <c r="A33" s="50" t="s">
        <v>103</v>
      </c>
      <c r="B33" s="51"/>
      <c r="C33" s="52"/>
      <c r="D33" s="53"/>
      <c r="E33" s="4">
        <f>SUM(E31:E32)</f>
        <v>600</v>
      </c>
    </row>
    <row r="34" spans="1:5" x14ac:dyDescent="0.25">
      <c r="A34" s="37" t="s">
        <v>52</v>
      </c>
      <c r="B34" s="37"/>
      <c r="C34" s="37"/>
      <c r="D34" s="37"/>
      <c r="E34" s="38">
        <f>SUM(E13,E22,E29,E33)</f>
        <v>4673.3464523809525</v>
      </c>
    </row>
    <row r="37" spans="1:5" x14ac:dyDescent="0.25">
      <c r="A37" s="241" t="s">
        <v>53</v>
      </c>
      <c r="B37" s="242"/>
    </row>
    <row r="38" spans="1:5" x14ac:dyDescent="0.25">
      <c r="A38" s="15" t="str">
        <f>A10</f>
        <v>1-Insumos</v>
      </c>
      <c r="B38" s="25">
        <f>E13</f>
        <v>2157.666666666667</v>
      </c>
    </row>
    <row r="39" spans="1:5" x14ac:dyDescent="0.25">
      <c r="A39" s="22" t="str">
        <f>A14</f>
        <v>2-Tratos Culturais</v>
      </c>
      <c r="B39" s="25">
        <f>E22</f>
        <v>865.6797857142858</v>
      </c>
    </row>
    <row r="40" spans="1:5" x14ac:dyDescent="0.25">
      <c r="A40" s="22" t="str">
        <f>A23</f>
        <v>3-Serviços</v>
      </c>
      <c r="B40" s="25">
        <f>E29</f>
        <v>1050</v>
      </c>
    </row>
    <row r="41" spans="1:5" x14ac:dyDescent="0.25">
      <c r="A41" s="22" t="str">
        <f>A30</f>
        <v>4-Outros custos</v>
      </c>
      <c r="B41" s="25">
        <f>E33</f>
        <v>600</v>
      </c>
    </row>
    <row r="42" spans="1:5" x14ac:dyDescent="0.25">
      <c r="A42" s="11" t="s">
        <v>65</v>
      </c>
      <c r="B42" s="38">
        <f>SUM(B38:B41)</f>
        <v>4673.3464523809525</v>
      </c>
    </row>
    <row r="45" spans="1:5" x14ac:dyDescent="0.25">
      <c r="A45" s="243" t="s">
        <v>522</v>
      </c>
      <c r="B45" s="243"/>
      <c r="C45" s="243"/>
      <c r="D45" s="243"/>
    </row>
    <row r="46" spans="1:5" x14ac:dyDescent="0.25">
      <c r="A46" t="s">
        <v>54</v>
      </c>
    </row>
    <row r="47" spans="1:5" ht="15.75" x14ac:dyDescent="0.25">
      <c r="A47" s="239" t="s">
        <v>55</v>
      </c>
      <c r="B47" s="239"/>
      <c r="C47" s="239"/>
      <c r="D47" s="239"/>
    </row>
    <row r="48" spans="1:5" ht="15.75" x14ac:dyDescent="0.25">
      <c r="A48" s="109" t="s">
        <v>564</v>
      </c>
      <c r="B48" s="109"/>
      <c r="C48" s="239"/>
      <c r="D48" s="239"/>
    </row>
    <row r="49" spans="1:4" ht="15.75" x14ac:dyDescent="0.25">
      <c r="A49" s="239" t="s">
        <v>57</v>
      </c>
      <c r="B49" s="239"/>
      <c r="C49" s="239"/>
      <c r="D49" s="239"/>
    </row>
    <row r="50" spans="1:4" ht="15.75" x14ac:dyDescent="0.25">
      <c r="A50" s="239" t="s">
        <v>565</v>
      </c>
      <c r="B50" s="239"/>
    </row>
    <row r="51" spans="1:4" x14ac:dyDescent="0.25">
      <c r="A51" t="s">
        <v>54</v>
      </c>
    </row>
  </sheetData>
  <mergeCells count="22"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A37:B37"/>
    <mergeCell ref="A50:B50"/>
    <mergeCell ref="A49:B49"/>
    <mergeCell ref="C49:D49"/>
    <mergeCell ref="A45:B45"/>
    <mergeCell ref="C45:D45"/>
    <mergeCell ref="A47:B47"/>
    <mergeCell ref="C47:D47"/>
    <mergeCell ref="C48:D4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A3E23-79C7-4B92-A7B0-F7EBA4255E46}">
  <dimension ref="A1:E63"/>
  <sheetViews>
    <sheetView topLeftCell="A44" workbookViewId="0">
      <selection activeCell="F55" sqref="F55"/>
    </sheetView>
  </sheetViews>
  <sheetFormatPr defaultRowHeight="15" x14ac:dyDescent="0.25"/>
  <cols>
    <col min="1" max="1" width="37.42578125" customWidth="1"/>
    <col min="2" max="2" width="13.5703125" customWidth="1"/>
    <col min="3" max="3" width="14.42578125" customWidth="1"/>
    <col min="4" max="4" width="13.85546875" customWidth="1"/>
    <col min="5" max="5" width="13.2851562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7.7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157</v>
      </c>
      <c r="B3" s="275"/>
      <c r="C3" s="255" t="s">
        <v>270</v>
      </c>
      <c r="D3" s="256"/>
      <c r="E3" s="257"/>
    </row>
    <row r="4" spans="1:5" ht="15.75" x14ac:dyDescent="0.25">
      <c r="A4" s="276" t="s">
        <v>269</v>
      </c>
      <c r="B4" s="276"/>
      <c r="C4" s="255" t="s">
        <v>539</v>
      </c>
      <c r="D4" s="256"/>
      <c r="E4" s="257"/>
    </row>
    <row r="5" spans="1:5" ht="15.75" x14ac:dyDescent="0.25">
      <c r="A5" s="281" t="s">
        <v>520</v>
      </c>
      <c r="B5" s="282"/>
      <c r="C5" s="255" t="s">
        <v>265</v>
      </c>
      <c r="D5" s="256"/>
      <c r="E5" s="257"/>
    </row>
    <row r="6" spans="1:5" ht="15.75" x14ac:dyDescent="0.25">
      <c r="A6" s="258" t="s">
        <v>540</v>
      </c>
      <c r="B6" s="259"/>
      <c r="C6" s="255" t="s">
        <v>271</v>
      </c>
      <c r="D6" s="256"/>
      <c r="E6" s="257"/>
    </row>
    <row r="7" spans="1:5" x14ac:dyDescent="0.25">
      <c r="A7" s="260" t="s">
        <v>388</v>
      </c>
      <c r="B7" s="261"/>
      <c r="C7" s="261"/>
      <c r="D7" s="261"/>
      <c r="E7" s="262"/>
    </row>
    <row r="8" spans="1:5" x14ac:dyDescent="0.25">
      <c r="A8" s="285" t="s">
        <v>267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140</v>
      </c>
      <c r="B11" s="55" t="s">
        <v>14</v>
      </c>
      <c r="C11" s="56">
        <v>1</v>
      </c>
      <c r="D11" s="18">
        <f>'[1]Referência Soja'!D6</f>
        <v>307.5</v>
      </c>
      <c r="E11" s="18">
        <f>C11*D11</f>
        <v>307.5</v>
      </c>
    </row>
    <row r="12" spans="1:5" x14ac:dyDescent="0.25">
      <c r="A12" s="16" t="s">
        <v>75</v>
      </c>
      <c r="B12" s="55" t="s">
        <v>14</v>
      </c>
      <c r="C12" s="56">
        <v>0.3</v>
      </c>
      <c r="D12" s="18">
        <f>'[1]Referência Soja'!D7</f>
        <v>3630</v>
      </c>
      <c r="E12" s="18">
        <f>C12*D12</f>
        <v>1089</v>
      </c>
    </row>
    <row r="13" spans="1:5" x14ac:dyDescent="0.25">
      <c r="A13" s="16" t="s">
        <v>78</v>
      </c>
      <c r="B13" s="55" t="s">
        <v>79</v>
      </c>
      <c r="C13" s="56">
        <v>60</v>
      </c>
      <c r="D13" s="18">
        <f>'[1]Referência Soja'!D8</f>
        <v>13.125</v>
      </c>
      <c r="E13" s="18">
        <f>C13*D13</f>
        <v>787.5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2184</v>
      </c>
    </row>
    <row r="15" spans="1:5" x14ac:dyDescent="0.25">
      <c r="A15" s="22" t="s">
        <v>142</v>
      </c>
      <c r="B15" s="22"/>
      <c r="C15" s="33"/>
      <c r="D15" s="22"/>
      <c r="E15" s="5"/>
    </row>
    <row r="16" spans="1:5" x14ac:dyDescent="0.25">
      <c r="A16" s="16" t="s">
        <v>29</v>
      </c>
      <c r="B16" s="120" t="s">
        <v>79</v>
      </c>
      <c r="C16" s="45">
        <v>1.8</v>
      </c>
      <c r="D16" s="135">
        <f>'[1]Referência Soja'!D10</f>
        <v>28</v>
      </c>
      <c r="E16" s="18">
        <f>C16*D16</f>
        <v>50.4</v>
      </c>
    </row>
    <row r="17" spans="1:5" x14ac:dyDescent="0.25">
      <c r="A17" s="16" t="s">
        <v>31</v>
      </c>
      <c r="B17" s="120" t="s">
        <v>79</v>
      </c>
      <c r="C17" s="56">
        <v>7.0000000000000007E-2</v>
      </c>
      <c r="D17" s="135">
        <f>'[1]Referência Soja'!D11</f>
        <v>338.42857142857144</v>
      </c>
      <c r="E17" s="18">
        <f t="shared" ref="E17:E31" si="0">C17*D17</f>
        <v>23.690000000000005</v>
      </c>
    </row>
    <row r="18" spans="1:5" x14ac:dyDescent="0.25">
      <c r="A18" s="34" t="s">
        <v>21</v>
      </c>
      <c r="B18" s="120" t="s">
        <v>92</v>
      </c>
      <c r="C18" s="56">
        <v>1</v>
      </c>
      <c r="D18" s="135">
        <f>'[1]Referência Soja'!D12</f>
        <v>36</v>
      </c>
      <c r="E18" s="18">
        <f t="shared" si="0"/>
        <v>36</v>
      </c>
    </row>
    <row r="19" spans="1:5" x14ac:dyDescent="0.25">
      <c r="A19" s="16" t="s">
        <v>143</v>
      </c>
      <c r="B19" s="120" t="s">
        <v>92</v>
      </c>
      <c r="C19" s="56">
        <v>0.5</v>
      </c>
      <c r="D19" s="135">
        <f>'[1]Referência Soja'!D13</f>
        <v>25.333333333333332</v>
      </c>
      <c r="E19" s="18">
        <f t="shared" si="0"/>
        <v>12.666666666666666</v>
      </c>
    </row>
    <row r="20" spans="1:5" x14ac:dyDescent="0.25">
      <c r="A20" s="16" t="s">
        <v>22</v>
      </c>
      <c r="B20" s="120" t="s">
        <v>92</v>
      </c>
      <c r="C20" s="56">
        <v>0.2</v>
      </c>
      <c r="D20" s="135">
        <f>'[1]Referência Soja'!D14</f>
        <v>200.41</v>
      </c>
      <c r="E20" s="18">
        <f t="shared" si="0"/>
        <v>40.082000000000001</v>
      </c>
    </row>
    <row r="21" spans="1:5" x14ac:dyDescent="0.25">
      <c r="A21" s="16" t="s">
        <v>33</v>
      </c>
      <c r="B21" s="203" t="s">
        <v>92</v>
      </c>
      <c r="C21" s="56">
        <v>0.1</v>
      </c>
      <c r="D21" s="204">
        <f>'[1]Referência Soja'!D15</f>
        <v>102.2</v>
      </c>
      <c r="E21" s="18">
        <f t="shared" si="0"/>
        <v>10.220000000000001</v>
      </c>
    </row>
    <row r="22" spans="1:5" x14ac:dyDescent="0.25">
      <c r="A22" s="16" t="s">
        <v>158</v>
      </c>
      <c r="B22" s="120" t="s">
        <v>92</v>
      </c>
      <c r="C22" s="56">
        <v>0.1</v>
      </c>
      <c r="D22" s="135">
        <f>'[1]Referência Soja'!D16</f>
        <v>22.320000000000004</v>
      </c>
      <c r="E22" s="18">
        <f t="shared" si="0"/>
        <v>2.2320000000000007</v>
      </c>
    </row>
    <row r="23" spans="1:5" x14ac:dyDescent="0.25">
      <c r="A23" s="16" t="s">
        <v>16</v>
      </c>
      <c r="B23" s="120" t="s">
        <v>92</v>
      </c>
      <c r="C23" s="56">
        <v>0.3</v>
      </c>
      <c r="D23" s="135">
        <f>'[1]Referência Soja'!D17</f>
        <v>142.33333333333334</v>
      </c>
      <c r="E23" s="18">
        <f t="shared" si="0"/>
        <v>42.7</v>
      </c>
    </row>
    <row r="24" spans="1:5" x14ac:dyDescent="0.25">
      <c r="A24" s="16" t="s">
        <v>23</v>
      </c>
      <c r="B24" s="120" t="s">
        <v>92</v>
      </c>
      <c r="C24" s="56">
        <v>0.15</v>
      </c>
      <c r="D24" s="135">
        <f>'[1]Referência Soja'!D18</f>
        <v>186.5</v>
      </c>
      <c r="E24" s="18">
        <f t="shared" si="0"/>
        <v>27.974999999999998</v>
      </c>
    </row>
    <row r="25" spans="1:5" x14ac:dyDescent="0.25">
      <c r="A25" s="16" t="s">
        <v>32</v>
      </c>
      <c r="B25" s="120" t="s">
        <v>92</v>
      </c>
      <c r="C25" s="56">
        <v>1</v>
      </c>
      <c r="D25" s="135">
        <f>'[1]Referência Soja'!D19</f>
        <v>25</v>
      </c>
      <c r="E25" s="18">
        <f t="shared" si="0"/>
        <v>25</v>
      </c>
    </row>
    <row r="26" spans="1:5" x14ac:dyDescent="0.25">
      <c r="A26" s="16" t="s">
        <v>158</v>
      </c>
      <c r="B26" s="120" t="s">
        <v>92</v>
      </c>
      <c r="C26" s="56">
        <v>0.1</v>
      </c>
      <c r="D26" s="135">
        <f>'[1]Referência Soja'!D20</f>
        <v>22.320000000000004</v>
      </c>
      <c r="E26" s="18">
        <f t="shared" si="0"/>
        <v>2.2320000000000007</v>
      </c>
    </row>
    <row r="27" spans="1:5" x14ac:dyDescent="0.25">
      <c r="A27" s="16" t="s">
        <v>19</v>
      </c>
      <c r="B27" s="120" t="s">
        <v>92</v>
      </c>
      <c r="C27" s="56">
        <v>0.15</v>
      </c>
      <c r="D27" s="135">
        <f>'[1]Referência Soja'!D21</f>
        <v>409.46</v>
      </c>
      <c r="E27" s="18">
        <f t="shared" si="0"/>
        <v>61.418999999999997</v>
      </c>
    </row>
    <row r="28" spans="1:5" x14ac:dyDescent="0.25">
      <c r="A28" s="16" t="s">
        <v>20</v>
      </c>
      <c r="B28" s="120" t="s">
        <v>79</v>
      </c>
      <c r="C28" s="56">
        <v>1.5</v>
      </c>
      <c r="D28" s="135">
        <f>'[1]Referência Soja'!D22</f>
        <v>26.333333333333332</v>
      </c>
      <c r="E28" s="18">
        <f t="shared" si="0"/>
        <v>39.5</v>
      </c>
    </row>
    <row r="29" spans="1:5" x14ac:dyDescent="0.25">
      <c r="A29" s="16" t="s">
        <v>158</v>
      </c>
      <c r="B29" s="120" t="s">
        <v>92</v>
      </c>
      <c r="C29" s="56">
        <v>0.1</v>
      </c>
      <c r="D29" s="135">
        <f>'[1]Referência Soja'!D24</f>
        <v>22.320000000000004</v>
      </c>
      <c r="E29" s="18">
        <f t="shared" si="0"/>
        <v>2.2320000000000007</v>
      </c>
    </row>
    <row r="30" spans="1:5" x14ac:dyDescent="0.25">
      <c r="A30" s="16" t="str">
        <f>'[1]Referência Soja'!A25</f>
        <v>Adjuvante 1</v>
      </c>
      <c r="B30" s="121" t="s">
        <v>92</v>
      </c>
      <c r="C30" s="56">
        <v>0.25</v>
      </c>
      <c r="D30" s="135">
        <f>'[1]Referência Soja'!D25</f>
        <v>25.333333333333332</v>
      </c>
      <c r="E30" s="18">
        <f t="shared" si="0"/>
        <v>6.333333333333333</v>
      </c>
    </row>
    <row r="31" spans="1:5" x14ac:dyDescent="0.25">
      <c r="A31" s="16" t="s">
        <v>25</v>
      </c>
      <c r="B31" s="121" t="s">
        <v>92</v>
      </c>
      <c r="C31" s="56">
        <v>0.3</v>
      </c>
      <c r="D31" s="135">
        <f>'[1]Referência Soja'!D26</f>
        <v>167.5</v>
      </c>
      <c r="E31" s="18">
        <f t="shared" si="0"/>
        <v>50.25</v>
      </c>
    </row>
    <row r="32" spans="1:5" x14ac:dyDescent="0.25">
      <c r="A32" s="16" t="s">
        <v>91</v>
      </c>
      <c r="B32" s="121" t="s">
        <v>79</v>
      </c>
      <c r="C32" s="56">
        <v>0.1</v>
      </c>
      <c r="D32" s="135">
        <f>'[1]Referência Soja'!D27</f>
        <v>4308.333333333333</v>
      </c>
      <c r="E32" s="18">
        <f>C32*D32</f>
        <v>430.83333333333331</v>
      </c>
    </row>
    <row r="33" spans="1:5" x14ac:dyDescent="0.25">
      <c r="A33" s="16" t="s">
        <v>93</v>
      </c>
      <c r="B33" s="121" t="s">
        <v>14</v>
      </c>
      <c r="C33" s="56">
        <v>0.1</v>
      </c>
      <c r="D33" s="135">
        <f>'[1]Referência Soja'!D28</f>
        <v>2830.5</v>
      </c>
      <c r="E33" s="18">
        <f>C33*D33</f>
        <v>283.05</v>
      </c>
    </row>
    <row r="34" spans="1:5" x14ac:dyDescent="0.25">
      <c r="A34" s="3" t="s">
        <v>45</v>
      </c>
      <c r="B34" s="31"/>
      <c r="C34" s="32"/>
      <c r="D34" s="32"/>
      <c r="E34" s="47">
        <f>SUM(E16:E33)</f>
        <v>1146.8153333333335</v>
      </c>
    </row>
    <row r="35" spans="1:5" x14ac:dyDescent="0.25">
      <c r="A35" s="22" t="s">
        <v>144</v>
      </c>
      <c r="B35" s="22"/>
      <c r="C35" s="33"/>
      <c r="D35" s="22"/>
      <c r="E35" s="5"/>
    </row>
    <row r="36" spans="1:5" x14ac:dyDescent="0.25">
      <c r="A36" s="16" t="s">
        <v>159</v>
      </c>
      <c r="B36" s="45" t="s">
        <v>146</v>
      </c>
      <c r="C36" s="35">
        <v>1</v>
      </c>
      <c r="D36" s="41">
        <v>150</v>
      </c>
      <c r="E36" s="18">
        <f>C36*D36</f>
        <v>150</v>
      </c>
    </row>
    <row r="37" spans="1:5" x14ac:dyDescent="0.25">
      <c r="A37" s="34" t="s">
        <v>160</v>
      </c>
      <c r="B37" s="45" t="s">
        <v>146</v>
      </c>
      <c r="C37" s="35">
        <v>1</v>
      </c>
      <c r="D37" s="41">
        <v>150</v>
      </c>
      <c r="E37" s="18">
        <f t="shared" ref="E37:E41" si="1">C37*D37</f>
        <v>150</v>
      </c>
    </row>
    <row r="38" spans="1:5" x14ac:dyDescent="0.25">
      <c r="A38" s="34" t="s">
        <v>124</v>
      </c>
      <c r="B38" s="45" t="s">
        <v>146</v>
      </c>
      <c r="C38" s="35">
        <v>1</v>
      </c>
      <c r="D38" s="41">
        <v>150</v>
      </c>
      <c r="E38" s="18">
        <f t="shared" si="1"/>
        <v>150</v>
      </c>
    </row>
    <row r="39" spans="1:5" x14ac:dyDescent="0.25">
      <c r="A39" s="34" t="s">
        <v>161</v>
      </c>
      <c r="B39" s="45" t="s">
        <v>146</v>
      </c>
      <c r="C39" s="35">
        <v>1</v>
      </c>
      <c r="D39" s="41">
        <v>150</v>
      </c>
      <c r="E39" s="18">
        <f t="shared" si="1"/>
        <v>150</v>
      </c>
    </row>
    <row r="40" spans="1:5" x14ac:dyDescent="0.25">
      <c r="A40" s="34" t="s">
        <v>150</v>
      </c>
      <c r="B40" s="45" t="s">
        <v>146</v>
      </c>
      <c r="C40" s="35">
        <v>1</v>
      </c>
      <c r="D40" s="46">
        <v>350</v>
      </c>
      <c r="E40" s="18">
        <f t="shared" si="1"/>
        <v>350</v>
      </c>
    </row>
    <row r="41" spans="1:5" x14ac:dyDescent="0.25">
      <c r="A41" s="34" t="s">
        <v>151</v>
      </c>
      <c r="B41" s="45" t="s">
        <v>146</v>
      </c>
      <c r="C41" s="35">
        <v>1</v>
      </c>
      <c r="D41" s="46">
        <v>150</v>
      </c>
      <c r="E41" s="18">
        <f t="shared" si="1"/>
        <v>150</v>
      </c>
    </row>
    <row r="42" spans="1:5" x14ac:dyDescent="0.25">
      <c r="A42" s="3" t="s">
        <v>51</v>
      </c>
      <c r="B42" s="31"/>
      <c r="C42" s="32"/>
      <c r="D42" s="32"/>
      <c r="E42" s="4">
        <f>SUM(E36:E41)</f>
        <v>1100</v>
      </c>
    </row>
    <row r="43" spans="1:5" x14ac:dyDescent="0.25">
      <c r="A43" s="22" t="s">
        <v>152</v>
      </c>
      <c r="B43" s="48"/>
      <c r="C43" s="49"/>
      <c r="D43" s="33"/>
      <c r="E43" s="5"/>
    </row>
    <row r="44" spans="1:5" x14ac:dyDescent="0.25">
      <c r="A44" s="136" t="s">
        <v>43</v>
      </c>
      <c r="B44" s="45" t="s">
        <v>106</v>
      </c>
      <c r="C44" s="35">
        <v>1</v>
      </c>
      <c r="D44" s="36">
        <v>500</v>
      </c>
      <c r="E44" s="18">
        <f t="shared" ref="E44:E45" si="2">C44*D44</f>
        <v>500</v>
      </c>
    </row>
    <row r="45" spans="1:5" x14ac:dyDescent="0.25">
      <c r="A45" s="34" t="s">
        <v>153</v>
      </c>
      <c r="B45" s="45" t="s">
        <v>154</v>
      </c>
      <c r="C45" s="35">
        <v>2</v>
      </c>
      <c r="D45" s="36">
        <v>270</v>
      </c>
      <c r="E45" s="18">
        <f t="shared" si="2"/>
        <v>540</v>
      </c>
    </row>
    <row r="46" spans="1:5" x14ac:dyDescent="0.25">
      <c r="A46" s="50" t="s">
        <v>103</v>
      </c>
      <c r="B46" s="51"/>
      <c r="C46" s="52"/>
      <c r="D46" s="53"/>
      <c r="E46" s="54">
        <f>SUM(E44:E45)</f>
        <v>1040</v>
      </c>
    </row>
    <row r="47" spans="1:5" x14ac:dyDescent="0.25">
      <c r="A47" s="37" t="s">
        <v>65</v>
      </c>
      <c r="B47" s="37"/>
      <c r="C47" s="37"/>
      <c r="D47" s="37"/>
      <c r="E47" s="38">
        <f>SUM(E14,E34,E42,E46)</f>
        <v>5470.8153333333339</v>
      </c>
    </row>
    <row r="50" spans="1:4" x14ac:dyDescent="0.25">
      <c r="A50" s="241" t="s">
        <v>53</v>
      </c>
      <c r="B50" s="242"/>
    </row>
    <row r="51" spans="1:4" x14ac:dyDescent="0.25">
      <c r="A51" s="15" t="str">
        <f>A10</f>
        <v>1-Insumos</v>
      </c>
      <c r="B51" s="25">
        <f>E14</f>
        <v>2184</v>
      </c>
    </row>
    <row r="52" spans="1:4" x14ac:dyDescent="0.25">
      <c r="A52" s="22" t="str">
        <f>A15</f>
        <v>2-Tratos Culturais</v>
      </c>
      <c r="B52" s="25">
        <f>E34</f>
        <v>1146.8153333333335</v>
      </c>
    </row>
    <row r="53" spans="1:4" x14ac:dyDescent="0.25">
      <c r="A53" s="22" t="str">
        <f>A35</f>
        <v>3-Serviços</v>
      </c>
      <c r="B53" s="25">
        <f>E42</f>
        <v>1100</v>
      </c>
    </row>
    <row r="54" spans="1:4" x14ac:dyDescent="0.25">
      <c r="A54" s="22" t="str">
        <f>A43</f>
        <v>4-Outros custos</v>
      </c>
      <c r="B54" s="25">
        <f>E46</f>
        <v>1040</v>
      </c>
    </row>
    <row r="55" spans="1:4" x14ac:dyDescent="0.25">
      <c r="A55" s="11" t="s">
        <v>65</v>
      </c>
      <c r="B55" s="38">
        <f>SUM(B51:B54)</f>
        <v>5470.8153333333339</v>
      </c>
    </row>
    <row r="58" spans="1:4" x14ac:dyDescent="0.25">
      <c r="A58" s="243" t="s">
        <v>522</v>
      </c>
      <c r="B58" s="243"/>
      <c r="C58" s="243"/>
      <c r="D58" s="243"/>
    </row>
    <row r="59" spans="1:4" x14ac:dyDescent="0.25">
      <c r="A59" t="s">
        <v>54</v>
      </c>
    </row>
    <row r="60" spans="1:4" ht="15.75" x14ac:dyDescent="0.25">
      <c r="A60" s="239" t="s">
        <v>55</v>
      </c>
      <c r="B60" s="239"/>
      <c r="C60" s="239"/>
      <c r="D60" s="239"/>
    </row>
    <row r="61" spans="1:4" ht="15.75" x14ac:dyDescent="0.25">
      <c r="A61" s="109" t="s">
        <v>564</v>
      </c>
      <c r="B61" s="109"/>
      <c r="C61" s="239"/>
      <c r="D61" s="239"/>
    </row>
    <row r="62" spans="1:4" ht="15.75" x14ac:dyDescent="0.25">
      <c r="A62" s="239" t="s">
        <v>57</v>
      </c>
      <c r="B62" s="239"/>
      <c r="C62" s="239"/>
      <c r="D62" s="239"/>
    </row>
    <row r="63" spans="1:4" ht="15.75" x14ac:dyDescent="0.25">
      <c r="A63" s="239" t="s">
        <v>565</v>
      </c>
      <c r="B63" s="239"/>
    </row>
  </sheetData>
  <mergeCells count="22">
    <mergeCell ref="C62:D62"/>
    <mergeCell ref="A50:B50"/>
    <mergeCell ref="A58:B58"/>
    <mergeCell ref="C58:D58"/>
    <mergeCell ref="A60:B60"/>
    <mergeCell ref="C60:D60"/>
    <mergeCell ref="A63:B63"/>
    <mergeCell ref="A9:E9"/>
    <mergeCell ref="A1:A2"/>
    <mergeCell ref="B1:E2"/>
    <mergeCell ref="A3:B3"/>
    <mergeCell ref="A4:B4"/>
    <mergeCell ref="C4:E4"/>
    <mergeCell ref="C3:E3"/>
    <mergeCell ref="C5:E5"/>
    <mergeCell ref="C6:E6"/>
    <mergeCell ref="A5:B5"/>
    <mergeCell ref="A7:E7"/>
    <mergeCell ref="A8:E8"/>
    <mergeCell ref="A6:B6"/>
    <mergeCell ref="C61:D61"/>
    <mergeCell ref="A62:B6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1A72-0F0E-4E99-87F0-C5D3D67EDF19}">
  <dimension ref="A1:E68"/>
  <sheetViews>
    <sheetView workbookViewId="0">
      <selection activeCell="C4" sqref="C4:E4"/>
    </sheetView>
  </sheetViews>
  <sheetFormatPr defaultRowHeight="15" x14ac:dyDescent="0.25"/>
  <cols>
    <col min="1" max="1" width="34.7109375" customWidth="1"/>
    <col min="2" max="2" width="16.28515625" customWidth="1"/>
    <col min="3" max="3" width="14.5703125" bestFit="1" customWidth="1"/>
    <col min="4" max="4" width="13.42578125" bestFit="1" customWidth="1"/>
    <col min="5" max="5" width="13.1406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6.25" customHeight="1" x14ac:dyDescent="0.25">
      <c r="A2" s="246"/>
      <c r="B2" s="247"/>
      <c r="C2" s="247"/>
      <c r="D2" s="247"/>
      <c r="E2" s="247"/>
    </row>
    <row r="3" spans="1:5" x14ac:dyDescent="0.25">
      <c r="A3" s="248" t="s">
        <v>162</v>
      </c>
      <c r="B3" s="248"/>
      <c r="C3" s="249" t="s">
        <v>71</v>
      </c>
      <c r="D3" s="250"/>
      <c r="E3" s="251"/>
    </row>
    <row r="4" spans="1:5" x14ac:dyDescent="0.25">
      <c r="A4" s="252" t="s">
        <v>406</v>
      </c>
      <c r="B4" s="253"/>
      <c r="C4" s="249" t="s">
        <v>541</v>
      </c>
      <c r="D4" s="250"/>
      <c r="E4" s="251"/>
    </row>
    <row r="5" spans="1:5" ht="15.75" x14ac:dyDescent="0.25">
      <c r="A5" s="281" t="s">
        <v>520</v>
      </c>
      <c r="B5" s="282"/>
      <c r="C5" s="205" t="s">
        <v>277</v>
      </c>
      <c r="D5" s="206"/>
      <c r="E5" s="207"/>
    </row>
    <row r="6" spans="1:5" ht="15.75" x14ac:dyDescent="0.25">
      <c r="A6" s="258" t="s">
        <v>542</v>
      </c>
      <c r="B6" s="259"/>
      <c r="C6" s="255" t="s">
        <v>407</v>
      </c>
      <c r="D6" s="256"/>
      <c r="E6" s="257"/>
    </row>
    <row r="7" spans="1:5" x14ac:dyDescent="0.25">
      <c r="A7" s="260" t="s">
        <v>73</v>
      </c>
      <c r="B7" s="261"/>
      <c r="C7" s="261"/>
      <c r="D7" s="261"/>
      <c r="E7" s="262"/>
    </row>
    <row r="8" spans="1:5" x14ac:dyDescent="0.25">
      <c r="A8" s="245" t="s">
        <v>138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55" t="s">
        <v>112</v>
      </c>
      <c r="C11" s="56">
        <v>0.9</v>
      </c>
      <c r="D11" s="18">
        <v>9800</v>
      </c>
      <c r="E11" s="18">
        <f>C11*D11</f>
        <v>8820</v>
      </c>
    </row>
    <row r="12" spans="1:5" x14ac:dyDescent="0.25">
      <c r="A12" s="16" t="s">
        <v>75</v>
      </c>
      <c r="B12" s="55" t="s">
        <v>14</v>
      </c>
      <c r="C12" s="56">
        <v>0.5</v>
      </c>
      <c r="D12" s="18">
        <v>3675</v>
      </c>
      <c r="E12" s="18">
        <f t="shared" ref="E12:E14" si="0">C12*D12</f>
        <v>1837.5</v>
      </c>
    </row>
    <row r="13" spans="1:5" x14ac:dyDescent="0.25">
      <c r="A13" s="16" t="s">
        <v>163</v>
      </c>
      <c r="B13" s="55" t="s">
        <v>14</v>
      </c>
      <c r="C13" s="56">
        <v>3</v>
      </c>
      <c r="D13" s="18">
        <v>240</v>
      </c>
      <c r="E13" s="18">
        <f t="shared" si="0"/>
        <v>720</v>
      </c>
    </row>
    <row r="14" spans="1:5" x14ac:dyDescent="0.25">
      <c r="A14" s="16" t="s">
        <v>77</v>
      </c>
      <c r="B14" s="55" t="s">
        <v>14</v>
      </c>
      <c r="C14" s="56">
        <v>1</v>
      </c>
      <c r="D14" s="18">
        <v>3350</v>
      </c>
      <c r="E14" s="18">
        <f t="shared" si="0"/>
        <v>3350</v>
      </c>
    </row>
    <row r="15" spans="1:5" x14ac:dyDescent="0.25">
      <c r="A15" s="3" t="s">
        <v>36</v>
      </c>
      <c r="B15" s="31"/>
      <c r="C15" s="32"/>
      <c r="D15" s="32"/>
      <c r="E15" s="4">
        <f>SUM(E11:E14)</f>
        <v>14727.5</v>
      </c>
    </row>
    <row r="16" spans="1:5" x14ac:dyDescent="0.25">
      <c r="A16" s="22" t="s">
        <v>80</v>
      </c>
      <c r="B16" s="22"/>
      <c r="C16" s="33"/>
      <c r="D16" s="22"/>
      <c r="E16" s="5"/>
    </row>
    <row r="17" spans="1:5" x14ac:dyDescent="0.25">
      <c r="A17" s="16" t="s">
        <v>159</v>
      </c>
      <c r="B17" s="120" t="s">
        <v>146</v>
      </c>
      <c r="C17" s="56">
        <v>2</v>
      </c>
      <c r="D17" s="41">
        <v>150</v>
      </c>
      <c r="E17" s="18">
        <f>C17*D17</f>
        <v>300</v>
      </c>
    </row>
    <row r="18" spans="1:5" x14ac:dyDescent="0.25">
      <c r="A18" s="16" t="s">
        <v>164</v>
      </c>
      <c r="B18" s="120" t="s">
        <v>146</v>
      </c>
      <c r="C18" s="56">
        <v>2</v>
      </c>
      <c r="D18" s="41">
        <v>150</v>
      </c>
      <c r="E18" s="18">
        <f t="shared" ref="E18:E22" si="1">C18*D18</f>
        <v>300</v>
      </c>
    </row>
    <row r="19" spans="1:5" x14ac:dyDescent="0.25">
      <c r="A19" s="34" t="s">
        <v>165</v>
      </c>
      <c r="B19" s="120" t="s">
        <v>146</v>
      </c>
      <c r="C19" s="56">
        <v>3</v>
      </c>
      <c r="D19" s="41">
        <v>150</v>
      </c>
      <c r="E19" s="18">
        <f t="shared" si="1"/>
        <v>450</v>
      </c>
    </row>
    <row r="20" spans="1:5" x14ac:dyDescent="0.25">
      <c r="A20" s="16" t="s">
        <v>160</v>
      </c>
      <c r="B20" s="120" t="s">
        <v>146</v>
      </c>
      <c r="C20" s="56">
        <v>2</v>
      </c>
      <c r="D20" s="41">
        <v>150</v>
      </c>
      <c r="E20" s="18">
        <f t="shared" si="1"/>
        <v>300</v>
      </c>
    </row>
    <row r="21" spans="1:5" x14ac:dyDescent="0.25">
      <c r="A21" s="16" t="s">
        <v>166</v>
      </c>
      <c r="B21" s="120" t="s">
        <v>146</v>
      </c>
      <c r="C21" s="56">
        <v>3</v>
      </c>
      <c r="D21" s="41">
        <v>150</v>
      </c>
      <c r="E21" s="18">
        <f t="shared" si="1"/>
        <v>450</v>
      </c>
    </row>
    <row r="22" spans="1:5" x14ac:dyDescent="0.25">
      <c r="A22" s="16" t="s">
        <v>167</v>
      </c>
      <c r="B22" s="120" t="s">
        <v>146</v>
      </c>
      <c r="C22" s="56">
        <v>3</v>
      </c>
      <c r="D22" s="41">
        <v>150</v>
      </c>
      <c r="E22" s="18">
        <f t="shared" si="1"/>
        <v>450</v>
      </c>
    </row>
    <row r="23" spans="1:5" x14ac:dyDescent="0.25">
      <c r="A23" s="3" t="s">
        <v>45</v>
      </c>
      <c r="B23" s="31"/>
      <c r="C23" s="32"/>
      <c r="D23" s="32"/>
      <c r="E23" s="38">
        <f>SUM(E17:E22)</f>
        <v>2250</v>
      </c>
    </row>
    <row r="24" spans="1:5" x14ac:dyDescent="0.25">
      <c r="A24" s="22" t="s">
        <v>90</v>
      </c>
      <c r="B24" s="22"/>
      <c r="C24" s="33"/>
      <c r="D24" s="22"/>
      <c r="E24" s="5"/>
    </row>
    <row r="25" spans="1:5" x14ac:dyDescent="0.25">
      <c r="A25" s="16" t="s">
        <v>91</v>
      </c>
      <c r="B25" s="45" t="s">
        <v>14</v>
      </c>
      <c r="C25" s="57">
        <v>0.5</v>
      </c>
      <c r="D25" s="46">
        <v>1950</v>
      </c>
      <c r="E25" s="18">
        <f t="shared" ref="E25:E35" si="2">C25*D25</f>
        <v>975</v>
      </c>
    </row>
    <row r="26" spans="1:5" x14ac:dyDescent="0.25">
      <c r="A26" s="34" t="s">
        <v>93</v>
      </c>
      <c r="B26" s="45" t="s">
        <v>14</v>
      </c>
      <c r="C26" s="57">
        <v>0.5</v>
      </c>
      <c r="D26" s="46">
        <v>3240</v>
      </c>
      <c r="E26" s="18">
        <f t="shared" si="2"/>
        <v>1620</v>
      </c>
    </row>
    <row r="27" spans="1:5" x14ac:dyDescent="0.25">
      <c r="A27" s="34" t="s">
        <v>29</v>
      </c>
      <c r="B27" s="45" t="s">
        <v>92</v>
      </c>
      <c r="C27" s="57">
        <v>1.2</v>
      </c>
      <c r="D27" s="46">
        <v>46.28</v>
      </c>
      <c r="E27" s="18">
        <f t="shared" si="2"/>
        <v>55.536000000000001</v>
      </c>
    </row>
    <row r="28" spans="1:5" x14ac:dyDescent="0.25">
      <c r="A28" s="34" t="s">
        <v>30</v>
      </c>
      <c r="B28" s="45" t="s">
        <v>92</v>
      </c>
      <c r="C28" s="57">
        <v>1</v>
      </c>
      <c r="D28" s="46">
        <v>338.43</v>
      </c>
      <c r="E28" s="18">
        <f t="shared" si="2"/>
        <v>338.43</v>
      </c>
    </row>
    <row r="29" spans="1:5" x14ac:dyDescent="0.25">
      <c r="A29" s="34" t="s">
        <v>16</v>
      </c>
      <c r="B29" s="45" t="s">
        <v>79</v>
      </c>
      <c r="C29" s="57">
        <v>62.5</v>
      </c>
      <c r="D29" s="46">
        <v>26.5</v>
      </c>
      <c r="E29" s="18">
        <f t="shared" si="2"/>
        <v>1656.25</v>
      </c>
    </row>
    <row r="30" spans="1:5" x14ac:dyDescent="0.25">
      <c r="A30" s="34" t="s">
        <v>18</v>
      </c>
      <c r="B30" s="45" t="s">
        <v>79</v>
      </c>
      <c r="C30" s="57">
        <v>2</v>
      </c>
      <c r="D30" s="46">
        <v>50</v>
      </c>
      <c r="E30" s="18">
        <f t="shared" si="2"/>
        <v>100</v>
      </c>
    </row>
    <row r="31" spans="1:5" x14ac:dyDescent="0.25">
      <c r="A31" s="34" t="s">
        <v>19</v>
      </c>
      <c r="B31" s="45" t="s">
        <v>79</v>
      </c>
      <c r="C31" s="57">
        <v>1.6</v>
      </c>
      <c r="D31" s="46">
        <v>21.25</v>
      </c>
      <c r="E31" s="18">
        <f t="shared" si="2"/>
        <v>34</v>
      </c>
    </row>
    <row r="32" spans="1:5" x14ac:dyDescent="0.25">
      <c r="A32" s="34" t="s">
        <v>20</v>
      </c>
      <c r="B32" s="45" t="s">
        <v>79</v>
      </c>
      <c r="C32" s="57">
        <v>2</v>
      </c>
      <c r="D32" s="46">
        <v>409.46</v>
      </c>
      <c r="E32" s="18">
        <f t="shared" si="2"/>
        <v>818.92</v>
      </c>
    </row>
    <row r="33" spans="1:5" x14ac:dyDescent="0.25">
      <c r="A33" s="34" t="s">
        <v>68</v>
      </c>
      <c r="B33" s="45" t="s">
        <v>79</v>
      </c>
      <c r="C33" s="57">
        <v>10</v>
      </c>
      <c r="D33" s="46">
        <v>71.2</v>
      </c>
      <c r="E33" s="18">
        <f t="shared" si="2"/>
        <v>712</v>
      </c>
    </row>
    <row r="34" spans="1:5" x14ac:dyDescent="0.25">
      <c r="A34" s="136" t="s">
        <v>21</v>
      </c>
      <c r="B34" s="45" t="s">
        <v>92</v>
      </c>
      <c r="C34" s="57">
        <v>0.5</v>
      </c>
      <c r="D34" s="46">
        <v>89.5</v>
      </c>
      <c r="E34" s="18">
        <f t="shared" si="2"/>
        <v>44.75</v>
      </c>
    </row>
    <row r="35" spans="1:5" x14ac:dyDescent="0.25">
      <c r="A35" s="136" t="s">
        <v>22</v>
      </c>
      <c r="B35" s="45" t="s">
        <v>79</v>
      </c>
      <c r="C35" s="57">
        <v>3</v>
      </c>
      <c r="D35" s="46">
        <v>24.75</v>
      </c>
      <c r="E35" s="18">
        <f t="shared" si="2"/>
        <v>74.25</v>
      </c>
    </row>
    <row r="36" spans="1:5" x14ac:dyDescent="0.25">
      <c r="A36" s="3" t="s">
        <v>51</v>
      </c>
      <c r="B36" s="31"/>
      <c r="C36" s="32"/>
      <c r="D36" s="32"/>
      <c r="E36" s="38">
        <f>SUM(E25:E35)</f>
        <v>6429.1360000000004</v>
      </c>
    </row>
    <row r="37" spans="1:5" x14ac:dyDescent="0.25">
      <c r="A37" s="22" t="s">
        <v>95</v>
      </c>
      <c r="B37" s="48"/>
      <c r="C37" s="49"/>
      <c r="D37" s="33"/>
      <c r="E37" s="5"/>
    </row>
    <row r="38" spans="1:5" x14ac:dyDescent="0.25">
      <c r="A38" s="34" t="s">
        <v>124</v>
      </c>
      <c r="B38" s="45" t="s">
        <v>146</v>
      </c>
      <c r="C38" s="57">
        <v>3</v>
      </c>
      <c r="D38" s="41">
        <v>150</v>
      </c>
      <c r="E38" s="18">
        <f t="shared" ref="E38:E41" si="3">C38*D38</f>
        <v>450</v>
      </c>
    </row>
    <row r="39" spans="1:5" x14ac:dyDescent="0.25">
      <c r="A39" s="34" t="s">
        <v>168</v>
      </c>
      <c r="B39" s="45" t="s">
        <v>146</v>
      </c>
      <c r="C39" s="57">
        <v>2</v>
      </c>
      <c r="D39" s="41">
        <v>150</v>
      </c>
      <c r="E39" s="18">
        <f t="shared" si="3"/>
        <v>300</v>
      </c>
    </row>
    <row r="40" spans="1:5" x14ac:dyDescent="0.25">
      <c r="A40" s="34" t="s">
        <v>40</v>
      </c>
      <c r="B40" s="45" t="s">
        <v>146</v>
      </c>
      <c r="C40" s="57">
        <v>3</v>
      </c>
      <c r="D40" s="41">
        <v>150</v>
      </c>
      <c r="E40" s="18">
        <f t="shared" si="3"/>
        <v>450</v>
      </c>
    </row>
    <row r="41" spans="1:5" x14ac:dyDescent="0.25">
      <c r="A41" s="34" t="s">
        <v>169</v>
      </c>
      <c r="B41" s="45" t="s">
        <v>123</v>
      </c>
      <c r="C41" s="57">
        <v>1</v>
      </c>
      <c r="D41" s="41">
        <v>1500</v>
      </c>
      <c r="E41" s="18">
        <f t="shared" si="3"/>
        <v>1500</v>
      </c>
    </row>
    <row r="42" spans="1:5" x14ac:dyDescent="0.25">
      <c r="A42" s="50" t="s">
        <v>103</v>
      </c>
      <c r="B42" s="51"/>
      <c r="C42" s="52"/>
      <c r="D42" s="53"/>
      <c r="E42" s="38">
        <f>SUM(E38:E41)</f>
        <v>2700</v>
      </c>
    </row>
    <row r="43" spans="1:5" x14ac:dyDescent="0.25">
      <c r="A43" s="15" t="s">
        <v>104</v>
      </c>
      <c r="B43" s="15"/>
      <c r="C43" s="15"/>
      <c r="D43" s="15"/>
      <c r="E43" s="25"/>
    </row>
    <row r="44" spans="1:5" x14ac:dyDescent="0.25">
      <c r="A44" s="16" t="s">
        <v>170</v>
      </c>
      <c r="B44" s="16" t="s">
        <v>48</v>
      </c>
      <c r="C44" s="45">
        <v>2800</v>
      </c>
      <c r="D44" s="18">
        <v>3.8</v>
      </c>
      <c r="E44" s="18">
        <f t="shared" ref="E44:E49" si="4">C44*D44</f>
        <v>10640</v>
      </c>
    </row>
    <row r="45" spans="1:5" x14ac:dyDescent="0.25">
      <c r="A45" s="16" t="s">
        <v>130</v>
      </c>
      <c r="B45" s="16" t="s">
        <v>171</v>
      </c>
      <c r="C45" s="45">
        <v>2800</v>
      </c>
      <c r="D45" s="18">
        <v>5.5</v>
      </c>
      <c r="E45" s="18">
        <f t="shared" si="4"/>
        <v>15400</v>
      </c>
    </row>
    <row r="46" spans="1:5" x14ac:dyDescent="0.25">
      <c r="A46" s="16" t="s">
        <v>109</v>
      </c>
      <c r="B46" s="16" t="s">
        <v>48</v>
      </c>
      <c r="C46" s="45">
        <v>1</v>
      </c>
      <c r="D46" s="18">
        <v>2500</v>
      </c>
      <c r="E46" s="18">
        <f t="shared" si="4"/>
        <v>2500</v>
      </c>
    </row>
    <row r="47" spans="1:5" x14ac:dyDescent="0.25">
      <c r="A47" s="16" t="s">
        <v>172</v>
      </c>
      <c r="B47" s="16" t="s">
        <v>48</v>
      </c>
      <c r="C47" s="45">
        <v>70</v>
      </c>
      <c r="D47" s="18">
        <v>150</v>
      </c>
      <c r="E47" s="18">
        <f t="shared" si="4"/>
        <v>10500</v>
      </c>
    </row>
    <row r="48" spans="1:5" x14ac:dyDescent="0.25">
      <c r="A48" s="16" t="s">
        <v>132</v>
      </c>
      <c r="B48" s="16" t="s">
        <v>48</v>
      </c>
      <c r="C48" s="45">
        <v>70</v>
      </c>
      <c r="D48" s="18">
        <v>150</v>
      </c>
      <c r="E48" s="18">
        <f t="shared" si="4"/>
        <v>10500</v>
      </c>
    </row>
    <row r="49" spans="1:5" x14ac:dyDescent="0.25">
      <c r="A49" s="16" t="s">
        <v>133</v>
      </c>
      <c r="B49" s="16" t="s">
        <v>146</v>
      </c>
      <c r="C49" s="45">
        <v>2</v>
      </c>
      <c r="D49" s="18">
        <v>1100</v>
      </c>
      <c r="E49" s="18">
        <f t="shared" si="4"/>
        <v>2200</v>
      </c>
    </row>
    <row r="50" spans="1:5" x14ac:dyDescent="0.25">
      <c r="A50" s="3" t="s">
        <v>111</v>
      </c>
      <c r="B50" s="3"/>
      <c r="C50" s="3"/>
      <c r="D50" s="3"/>
      <c r="E50" s="38">
        <f>SUM(E44:E49)</f>
        <v>51740</v>
      </c>
    </row>
    <row r="51" spans="1:5" x14ac:dyDescent="0.25">
      <c r="A51" s="37" t="s">
        <v>52</v>
      </c>
      <c r="B51" s="37"/>
      <c r="C51" s="37"/>
      <c r="D51" s="37"/>
      <c r="E51" s="38">
        <f>SUM(E15,E23,E36,E42,E50)</f>
        <v>77846.635999999999</v>
      </c>
    </row>
    <row r="54" spans="1:5" x14ac:dyDescent="0.25">
      <c r="A54" s="241" t="s">
        <v>53</v>
      </c>
      <c r="B54" s="242"/>
    </row>
    <row r="55" spans="1:5" x14ac:dyDescent="0.25">
      <c r="A55" s="15" t="s">
        <v>139</v>
      </c>
      <c r="B55" s="4">
        <f>E15</f>
        <v>14727.5</v>
      </c>
    </row>
    <row r="56" spans="1:5" x14ac:dyDescent="0.25">
      <c r="A56" s="22" t="s">
        <v>80</v>
      </c>
      <c r="B56" s="25">
        <f>E23</f>
        <v>2250</v>
      </c>
    </row>
    <row r="57" spans="1:5" x14ac:dyDescent="0.25">
      <c r="A57" s="22" t="s">
        <v>90</v>
      </c>
      <c r="B57" s="25">
        <f>E36</f>
        <v>6429.1360000000004</v>
      </c>
    </row>
    <row r="58" spans="1:5" x14ac:dyDescent="0.25">
      <c r="A58" s="22" t="s">
        <v>95</v>
      </c>
      <c r="B58" s="25">
        <f>E42</f>
        <v>2700</v>
      </c>
    </row>
    <row r="59" spans="1:5" x14ac:dyDescent="0.25">
      <c r="A59" s="22" t="s">
        <v>104</v>
      </c>
      <c r="B59" s="25">
        <f>E50</f>
        <v>51740</v>
      </c>
    </row>
    <row r="60" spans="1:5" x14ac:dyDescent="0.25">
      <c r="A60" s="11" t="s">
        <v>52</v>
      </c>
      <c r="B60" s="38">
        <f>SUM(B55:B59)</f>
        <v>77846.635999999999</v>
      </c>
    </row>
    <row r="63" spans="1:5" x14ac:dyDescent="0.25">
      <c r="A63" s="243" t="s">
        <v>522</v>
      </c>
      <c r="B63" s="243"/>
      <c r="C63" s="243"/>
      <c r="D63" s="243"/>
    </row>
    <row r="64" spans="1:5" x14ac:dyDescent="0.25">
      <c r="A64" t="s">
        <v>54</v>
      </c>
    </row>
    <row r="65" spans="1:4" ht="15.75" x14ac:dyDescent="0.25">
      <c r="A65" s="244" t="s">
        <v>55</v>
      </c>
      <c r="B65" s="244"/>
      <c r="C65" s="239"/>
      <c r="D65" s="239"/>
    </row>
    <row r="66" spans="1:4" ht="15.75" x14ac:dyDescent="0.25">
      <c r="A66" s="243" t="s">
        <v>56</v>
      </c>
      <c r="B66" s="244"/>
      <c r="C66" s="239"/>
      <c r="D66" s="239"/>
    </row>
    <row r="67" spans="1:4" ht="15.75" x14ac:dyDescent="0.25">
      <c r="A67" s="244" t="s">
        <v>57</v>
      </c>
      <c r="B67" s="244"/>
      <c r="C67" s="239"/>
      <c r="D67" s="239"/>
    </row>
    <row r="68" spans="1:4" x14ac:dyDescent="0.25">
      <c r="A68" s="244" t="s">
        <v>58</v>
      </c>
      <c r="B68" s="244"/>
    </row>
  </sheetData>
  <mergeCells count="22">
    <mergeCell ref="A9:E9"/>
    <mergeCell ref="A1:A2"/>
    <mergeCell ref="B1:E2"/>
    <mergeCell ref="A3:B3"/>
    <mergeCell ref="C3:E3"/>
    <mergeCell ref="A4:B4"/>
    <mergeCell ref="C4:E4"/>
    <mergeCell ref="A5:B5"/>
    <mergeCell ref="A7:E7"/>
    <mergeCell ref="A8:E8"/>
    <mergeCell ref="A6:B6"/>
    <mergeCell ref="C6:E6"/>
    <mergeCell ref="A68:B68"/>
    <mergeCell ref="A67:B67"/>
    <mergeCell ref="C67:D67"/>
    <mergeCell ref="A54:B54"/>
    <mergeCell ref="A63:B63"/>
    <mergeCell ref="C63:D63"/>
    <mergeCell ref="A65:B65"/>
    <mergeCell ref="C65:D65"/>
    <mergeCell ref="A66:B66"/>
    <mergeCell ref="C66:D6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8FF27-F711-40F6-A599-EC6CEDC5AD3D}">
  <dimension ref="A1:E73"/>
  <sheetViews>
    <sheetView topLeftCell="A50" workbookViewId="0">
      <selection activeCell="C67" sqref="C67"/>
    </sheetView>
  </sheetViews>
  <sheetFormatPr defaultRowHeight="15" x14ac:dyDescent="0.25"/>
  <cols>
    <col min="1" max="1" width="28.28515625" customWidth="1"/>
    <col min="2" max="2" width="20.85546875" customWidth="1"/>
    <col min="3" max="3" width="15.140625" customWidth="1"/>
    <col min="4" max="5" width="14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0.75" customHeight="1" x14ac:dyDescent="0.25">
      <c r="A2" s="246"/>
      <c r="B2" s="247"/>
      <c r="C2" s="247"/>
      <c r="D2" s="247"/>
      <c r="E2" s="247"/>
    </row>
    <row r="3" spans="1:5" x14ac:dyDescent="0.25">
      <c r="A3" s="248" t="s">
        <v>421</v>
      </c>
      <c r="B3" s="248"/>
      <c r="C3" s="249" t="s">
        <v>2</v>
      </c>
      <c r="D3" s="250"/>
      <c r="E3" s="251"/>
    </row>
    <row r="4" spans="1:5" x14ac:dyDescent="0.25">
      <c r="A4" s="252" t="s">
        <v>422</v>
      </c>
      <c r="B4" s="253"/>
      <c r="C4" s="249" t="s">
        <v>423</v>
      </c>
      <c r="D4" s="250"/>
      <c r="E4" s="251"/>
    </row>
    <row r="5" spans="1:5" ht="15.75" x14ac:dyDescent="0.25">
      <c r="A5" s="254" t="s">
        <v>520</v>
      </c>
      <c r="B5" s="254"/>
      <c r="C5" s="255" t="s">
        <v>292</v>
      </c>
      <c r="D5" s="256"/>
      <c r="E5" s="257"/>
    </row>
    <row r="6" spans="1:5" ht="15.75" x14ac:dyDescent="0.25">
      <c r="A6" s="258" t="s">
        <v>521</v>
      </c>
      <c r="B6" s="259"/>
      <c r="C6" s="255" t="s">
        <v>424</v>
      </c>
      <c r="D6" s="256"/>
      <c r="E6" s="257"/>
    </row>
    <row r="7" spans="1:5" x14ac:dyDescent="0.25">
      <c r="A7" s="260" t="s">
        <v>440</v>
      </c>
      <c r="B7" s="261"/>
      <c r="C7" s="261"/>
      <c r="D7" s="261"/>
      <c r="E7" s="262"/>
    </row>
    <row r="8" spans="1:5" x14ac:dyDescent="0.25">
      <c r="A8" s="245" t="s">
        <v>425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192" t="s">
        <v>60</v>
      </c>
      <c r="C11" s="193">
        <v>2</v>
      </c>
      <c r="D11" s="194">
        <f>'[1]Referência Manga'!D6</f>
        <v>307.5</v>
      </c>
      <c r="E11" s="195">
        <f t="shared" ref="E11:E15" si="0">C11*D11</f>
        <v>615</v>
      </c>
    </row>
    <row r="12" spans="1:5" x14ac:dyDescent="0.25">
      <c r="A12" s="16" t="s">
        <v>426</v>
      </c>
      <c r="B12" s="192" t="s">
        <v>14</v>
      </c>
      <c r="C12" s="193">
        <v>0.5</v>
      </c>
      <c r="D12" s="194">
        <f>'[1]Referência Manga'!D7</f>
        <v>2539.5</v>
      </c>
      <c r="E12" s="195">
        <f t="shared" si="0"/>
        <v>1269.75</v>
      </c>
    </row>
    <row r="13" spans="1:5" x14ac:dyDescent="0.25">
      <c r="A13" s="16" t="s">
        <v>67</v>
      </c>
      <c r="B13" s="192" t="s">
        <v>14</v>
      </c>
      <c r="C13" s="193">
        <v>10</v>
      </c>
      <c r="D13" s="194">
        <f>'[1]Referência Manga'!D8</f>
        <v>406</v>
      </c>
      <c r="E13" s="195">
        <f t="shared" si="0"/>
        <v>4060</v>
      </c>
    </row>
    <row r="14" spans="1:5" x14ac:dyDescent="0.25">
      <c r="A14" s="16" t="s">
        <v>93</v>
      </c>
      <c r="B14" s="192" t="s">
        <v>14</v>
      </c>
      <c r="C14" s="193">
        <v>0.3</v>
      </c>
      <c r="D14" s="194">
        <f>'[1]Referência Manga'!D9</f>
        <v>2830.5</v>
      </c>
      <c r="E14" s="195">
        <f t="shared" si="0"/>
        <v>849.15</v>
      </c>
    </row>
    <row r="15" spans="1:5" x14ac:dyDescent="0.25">
      <c r="A15" s="16" t="s">
        <v>94</v>
      </c>
      <c r="B15" s="192" t="s">
        <v>14</v>
      </c>
      <c r="C15" s="193">
        <v>1</v>
      </c>
      <c r="D15" s="194">
        <f>'[1]Referência Manga'!D10</f>
        <v>3176.6666666666665</v>
      </c>
      <c r="E15" s="195">
        <f t="shared" si="0"/>
        <v>3176.6666666666665</v>
      </c>
    </row>
    <row r="16" spans="1:5" x14ac:dyDescent="0.25">
      <c r="A16" s="3" t="s">
        <v>36</v>
      </c>
      <c r="B16" s="31"/>
      <c r="C16" s="32"/>
      <c r="D16" s="32"/>
      <c r="E16" s="38">
        <f>SUM(E11:E15)</f>
        <v>9970.5666666666657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159</v>
      </c>
      <c r="B18" s="196" t="s">
        <v>146</v>
      </c>
      <c r="C18" s="193">
        <v>4</v>
      </c>
      <c r="D18" s="194">
        <v>150</v>
      </c>
      <c r="E18" s="195">
        <f>C18*D18</f>
        <v>600</v>
      </c>
    </row>
    <row r="19" spans="1:5" x14ac:dyDescent="0.25">
      <c r="A19" s="16" t="s">
        <v>427</v>
      </c>
      <c r="B19" s="196" t="s">
        <v>146</v>
      </c>
      <c r="C19" s="193">
        <v>5</v>
      </c>
      <c r="D19" s="194">
        <v>150</v>
      </c>
      <c r="E19" s="195">
        <f>C19*D19</f>
        <v>750</v>
      </c>
    </row>
    <row r="20" spans="1:5" x14ac:dyDescent="0.25">
      <c r="A20" s="34" t="s">
        <v>124</v>
      </c>
      <c r="B20" s="196" t="s">
        <v>146</v>
      </c>
      <c r="C20" s="193">
        <v>7</v>
      </c>
      <c r="D20" s="194">
        <v>150</v>
      </c>
      <c r="E20" s="195">
        <f t="shared" ref="E20" si="1">C20*D20</f>
        <v>1050</v>
      </c>
    </row>
    <row r="21" spans="1:5" x14ac:dyDescent="0.25">
      <c r="A21" s="3" t="s">
        <v>45</v>
      </c>
      <c r="B21" s="31"/>
      <c r="C21" s="32"/>
      <c r="D21" s="32"/>
      <c r="E21" s="38">
        <f>SUM(E18:E20)</f>
        <v>2400</v>
      </c>
    </row>
    <row r="22" spans="1:5" x14ac:dyDescent="0.25">
      <c r="A22" s="22" t="s">
        <v>90</v>
      </c>
      <c r="B22" s="22"/>
      <c r="C22" s="33"/>
      <c r="D22" s="22"/>
      <c r="E22" s="5"/>
    </row>
    <row r="23" spans="1:5" x14ac:dyDescent="0.25">
      <c r="A23" s="34" t="s">
        <v>29</v>
      </c>
      <c r="B23" s="197" t="s">
        <v>428</v>
      </c>
      <c r="C23" s="198">
        <v>2</v>
      </c>
      <c r="D23" s="199">
        <f>'[1]Referência Manga'!D12</f>
        <v>28</v>
      </c>
      <c r="E23" s="195">
        <f t="shared" ref="E23:E37" si="2">C23*D23</f>
        <v>56</v>
      </c>
    </row>
    <row r="24" spans="1:5" x14ac:dyDescent="0.25">
      <c r="A24" s="34" t="s">
        <v>30</v>
      </c>
      <c r="B24" s="197" t="s">
        <v>428</v>
      </c>
      <c r="C24" s="198">
        <v>1</v>
      </c>
      <c r="D24" s="199">
        <f>'[1]Referência Manga'!D13</f>
        <v>166</v>
      </c>
      <c r="E24" s="195">
        <f t="shared" si="2"/>
        <v>166</v>
      </c>
    </row>
    <row r="25" spans="1:5" x14ac:dyDescent="0.25">
      <c r="A25" s="34" t="s">
        <v>31</v>
      </c>
      <c r="B25" s="197" t="s">
        <v>428</v>
      </c>
      <c r="C25" s="198">
        <v>0.16</v>
      </c>
      <c r="D25" s="199">
        <f>'[1]Referência Manga'!D14</f>
        <v>338.42857142857144</v>
      </c>
      <c r="E25" s="195">
        <f t="shared" si="2"/>
        <v>54.148571428571429</v>
      </c>
    </row>
    <row r="26" spans="1:5" x14ac:dyDescent="0.25">
      <c r="A26" s="34" t="s">
        <v>69</v>
      </c>
      <c r="B26" s="197" t="s">
        <v>428</v>
      </c>
      <c r="C26" s="198">
        <v>0.6</v>
      </c>
      <c r="D26" s="199">
        <v>70</v>
      </c>
      <c r="E26" s="195">
        <f t="shared" si="2"/>
        <v>42</v>
      </c>
    </row>
    <row r="27" spans="1:5" x14ac:dyDescent="0.25">
      <c r="A27" s="34" t="s">
        <v>429</v>
      </c>
      <c r="B27" s="197" t="s">
        <v>428</v>
      </c>
      <c r="C27" s="198">
        <v>12</v>
      </c>
      <c r="D27" s="199">
        <f>'[1]Referência Manga'!D16</f>
        <v>18.7</v>
      </c>
      <c r="E27" s="195">
        <f t="shared" si="2"/>
        <v>224.39999999999998</v>
      </c>
    </row>
    <row r="28" spans="1:5" x14ac:dyDescent="0.25">
      <c r="A28" s="34" t="s">
        <v>430</v>
      </c>
      <c r="B28" s="197" t="s">
        <v>428</v>
      </c>
      <c r="C28" s="198">
        <v>6</v>
      </c>
      <c r="D28" s="199">
        <f>'[1]Referência Manga'!D17</f>
        <v>25</v>
      </c>
      <c r="E28" s="195">
        <f t="shared" si="2"/>
        <v>150</v>
      </c>
    </row>
    <row r="29" spans="1:5" x14ac:dyDescent="0.25">
      <c r="A29" s="34" t="s">
        <v>431</v>
      </c>
      <c r="B29" s="197" t="s">
        <v>428</v>
      </c>
      <c r="C29" s="198">
        <v>6</v>
      </c>
      <c r="D29" s="199">
        <f>'[1]Referência Manga'!D18</f>
        <v>89.333333333333329</v>
      </c>
      <c r="E29" s="195">
        <f t="shared" si="2"/>
        <v>536</v>
      </c>
    </row>
    <row r="30" spans="1:5" x14ac:dyDescent="0.25">
      <c r="A30" s="34" t="s">
        <v>16</v>
      </c>
      <c r="B30" s="197" t="s">
        <v>428</v>
      </c>
      <c r="C30" s="198">
        <v>0.6</v>
      </c>
      <c r="D30" s="199">
        <f>'[1]Referência Manga'!D19</f>
        <v>409.46</v>
      </c>
      <c r="E30" s="195">
        <f t="shared" si="2"/>
        <v>245.67599999999999</v>
      </c>
    </row>
    <row r="31" spans="1:5" x14ac:dyDescent="0.25">
      <c r="A31" s="34" t="s">
        <v>19</v>
      </c>
      <c r="B31" s="197" t="s">
        <v>428</v>
      </c>
      <c r="C31" s="198">
        <v>4</v>
      </c>
      <c r="D31" s="199">
        <f>'[1]Referência Manga'!D20</f>
        <v>71.2</v>
      </c>
      <c r="E31" s="195">
        <f t="shared" si="2"/>
        <v>284.8</v>
      </c>
    </row>
    <row r="32" spans="1:5" x14ac:dyDescent="0.25">
      <c r="A32" s="34" t="s">
        <v>20</v>
      </c>
      <c r="B32" s="197" t="s">
        <v>428</v>
      </c>
      <c r="C32" s="198">
        <v>2</v>
      </c>
      <c r="D32" s="199">
        <f>'[1]Referência Manga'!D21</f>
        <v>41.416666666666664</v>
      </c>
      <c r="E32" s="195">
        <f t="shared" si="2"/>
        <v>82.833333333333329</v>
      </c>
    </row>
    <row r="33" spans="1:5" x14ac:dyDescent="0.25">
      <c r="A33" s="34" t="s">
        <v>68</v>
      </c>
      <c r="B33" s="197" t="s">
        <v>428</v>
      </c>
      <c r="C33" s="198">
        <v>6</v>
      </c>
      <c r="D33" s="199">
        <f>'[1]Referência Manga'!D22</f>
        <v>24.7</v>
      </c>
      <c r="E33" s="195">
        <f t="shared" si="2"/>
        <v>148.19999999999999</v>
      </c>
    </row>
    <row r="34" spans="1:5" x14ac:dyDescent="0.25">
      <c r="A34" s="136" t="s">
        <v>22</v>
      </c>
      <c r="B34" s="197" t="s">
        <v>428</v>
      </c>
      <c r="C34" s="198">
        <v>0.8</v>
      </c>
      <c r="D34" s="199">
        <f>'[1]Referência Manga'!D23</f>
        <v>131.6</v>
      </c>
      <c r="E34" s="195">
        <f t="shared" si="2"/>
        <v>105.28</v>
      </c>
    </row>
    <row r="35" spans="1:5" x14ac:dyDescent="0.25">
      <c r="A35" s="136" t="s">
        <v>432</v>
      </c>
      <c r="B35" s="197" t="s">
        <v>428</v>
      </c>
      <c r="C35" s="198">
        <v>1.5</v>
      </c>
      <c r="D35" s="199">
        <f>'[1]Referência Manga'!D24</f>
        <v>28.833333333333332</v>
      </c>
      <c r="E35" s="195">
        <f t="shared" si="2"/>
        <v>43.25</v>
      </c>
    </row>
    <row r="36" spans="1:5" x14ac:dyDescent="0.25">
      <c r="A36" s="136" t="s">
        <v>433</v>
      </c>
      <c r="B36" s="197" t="s">
        <v>428</v>
      </c>
      <c r="C36" s="198">
        <v>1</v>
      </c>
      <c r="D36" s="199">
        <f>'[1]Referência Manga'!E25</f>
        <v>66.5</v>
      </c>
      <c r="E36" s="195">
        <f t="shared" si="2"/>
        <v>66.5</v>
      </c>
    </row>
    <row r="37" spans="1:5" x14ac:dyDescent="0.25">
      <c r="A37" s="136" t="s">
        <v>23</v>
      </c>
      <c r="B37" s="45" t="s">
        <v>428</v>
      </c>
      <c r="C37" s="148">
        <v>0.12</v>
      </c>
      <c r="D37" s="46">
        <f>'[1]Referência Manga'!E26</f>
        <v>1500</v>
      </c>
      <c r="E37" s="195">
        <f t="shared" si="2"/>
        <v>180</v>
      </c>
    </row>
    <row r="38" spans="1:5" x14ac:dyDescent="0.25">
      <c r="A38" s="3" t="s">
        <v>51</v>
      </c>
      <c r="B38" s="31"/>
      <c r="C38" s="32"/>
      <c r="D38" s="32"/>
      <c r="E38" s="38">
        <f>SUM(E23:E37)</f>
        <v>2385.0879047619046</v>
      </c>
    </row>
    <row r="39" spans="1:5" x14ac:dyDescent="0.25">
      <c r="A39" s="22" t="s">
        <v>95</v>
      </c>
      <c r="B39" s="48"/>
      <c r="C39" s="49"/>
      <c r="D39" s="33"/>
      <c r="E39" s="5"/>
    </row>
    <row r="40" spans="1:5" x14ac:dyDescent="0.25">
      <c r="A40" s="149" t="s">
        <v>434</v>
      </c>
      <c r="B40" s="45" t="s">
        <v>146</v>
      </c>
      <c r="C40" s="57">
        <v>8</v>
      </c>
      <c r="D40" s="194">
        <v>150</v>
      </c>
      <c r="E40" s="195">
        <f>C40*D40</f>
        <v>1200</v>
      </c>
    </row>
    <row r="41" spans="1:5" x14ac:dyDescent="0.25">
      <c r="A41" s="34" t="s">
        <v>435</v>
      </c>
      <c r="B41" s="45" t="s">
        <v>146</v>
      </c>
      <c r="C41" s="57">
        <v>6</v>
      </c>
      <c r="D41" s="194">
        <v>150</v>
      </c>
      <c r="E41" s="195">
        <f t="shared" ref="E41:E46" si="3">C41*D41</f>
        <v>900</v>
      </c>
    </row>
    <row r="42" spans="1:5" x14ac:dyDescent="0.25">
      <c r="A42" s="34" t="s">
        <v>436</v>
      </c>
      <c r="B42" s="45" t="s">
        <v>63</v>
      </c>
      <c r="C42" s="57">
        <v>5</v>
      </c>
      <c r="D42" s="194">
        <v>126</v>
      </c>
      <c r="E42" s="195">
        <f t="shared" si="3"/>
        <v>630</v>
      </c>
    </row>
    <row r="43" spans="1:5" x14ac:dyDescent="0.25">
      <c r="A43" s="34" t="s">
        <v>437</v>
      </c>
      <c r="B43" s="45" t="s">
        <v>146</v>
      </c>
      <c r="C43" s="57">
        <v>5</v>
      </c>
      <c r="D43" s="194">
        <v>126</v>
      </c>
      <c r="E43" s="195">
        <f t="shared" si="3"/>
        <v>630</v>
      </c>
    </row>
    <row r="44" spans="1:5" x14ac:dyDescent="0.25">
      <c r="A44" s="34" t="s">
        <v>44</v>
      </c>
      <c r="B44" s="45" t="s">
        <v>63</v>
      </c>
      <c r="C44" s="57">
        <v>10</v>
      </c>
      <c r="D44" s="194">
        <v>126</v>
      </c>
      <c r="E44" s="195">
        <f t="shared" si="3"/>
        <v>1260</v>
      </c>
    </row>
    <row r="45" spans="1:5" x14ac:dyDescent="0.25">
      <c r="A45" s="34" t="s">
        <v>168</v>
      </c>
      <c r="B45" s="45" t="s">
        <v>146</v>
      </c>
      <c r="C45" s="57">
        <v>4</v>
      </c>
      <c r="D45" s="194">
        <v>150</v>
      </c>
      <c r="E45" s="195">
        <f t="shared" si="3"/>
        <v>600</v>
      </c>
    </row>
    <row r="46" spans="1:5" x14ac:dyDescent="0.25">
      <c r="A46" s="34" t="s">
        <v>438</v>
      </c>
      <c r="B46" s="45" t="s">
        <v>50</v>
      </c>
      <c r="C46" s="57">
        <v>1</v>
      </c>
      <c r="D46" s="194">
        <v>2050</v>
      </c>
      <c r="E46" s="195">
        <f t="shared" si="3"/>
        <v>2050</v>
      </c>
    </row>
    <row r="47" spans="1:5" x14ac:dyDescent="0.25">
      <c r="A47" s="50" t="s">
        <v>103</v>
      </c>
      <c r="B47" s="51"/>
      <c r="C47" s="52"/>
      <c r="D47" s="53"/>
      <c r="E47" s="38">
        <f>SUM(E40:E46)</f>
        <v>7270</v>
      </c>
    </row>
    <row r="48" spans="1:5" x14ac:dyDescent="0.25">
      <c r="A48" s="15" t="s">
        <v>104</v>
      </c>
      <c r="B48" s="15"/>
      <c r="C48" s="15"/>
      <c r="D48" s="15"/>
      <c r="E48" s="25"/>
    </row>
    <row r="49" spans="1:5" x14ac:dyDescent="0.25">
      <c r="A49" s="16" t="s">
        <v>130</v>
      </c>
      <c r="B49" s="200" t="s">
        <v>48</v>
      </c>
      <c r="C49" s="197">
        <v>20</v>
      </c>
      <c r="D49" s="194">
        <v>135</v>
      </c>
      <c r="E49" s="195">
        <f t="shared" ref="E49:E54" si="4">C49*D49</f>
        <v>2700</v>
      </c>
    </row>
    <row r="50" spans="1:5" x14ac:dyDescent="0.25">
      <c r="A50" s="16" t="s">
        <v>109</v>
      </c>
      <c r="B50" s="200" t="s">
        <v>48</v>
      </c>
      <c r="C50" s="197">
        <v>1</v>
      </c>
      <c r="D50" s="194">
        <v>1800</v>
      </c>
      <c r="E50" s="195">
        <f t="shared" si="4"/>
        <v>1800</v>
      </c>
    </row>
    <row r="51" spans="1:5" x14ac:dyDescent="0.25">
      <c r="A51" s="16" t="s">
        <v>172</v>
      </c>
      <c r="B51" s="200" t="s">
        <v>48</v>
      </c>
      <c r="C51" s="197">
        <v>10</v>
      </c>
      <c r="D51" s="194">
        <v>135</v>
      </c>
      <c r="E51" s="195">
        <f t="shared" si="4"/>
        <v>1350</v>
      </c>
    </row>
    <row r="52" spans="1:5" x14ac:dyDescent="0.25">
      <c r="A52" s="16" t="s">
        <v>439</v>
      </c>
      <c r="B52" s="200" t="s">
        <v>48</v>
      </c>
      <c r="C52" s="197">
        <v>7</v>
      </c>
      <c r="D52" s="194">
        <v>135</v>
      </c>
      <c r="E52" s="195">
        <f t="shared" si="4"/>
        <v>945</v>
      </c>
    </row>
    <row r="53" spans="1:5" x14ac:dyDescent="0.25">
      <c r="A53" s="16" t="s">
        <v>132</v>
      </c>
      <c r="B53" s="200" t="s">
        <v>48</v>
      </c>
      <c r="C53" s="197">
        <v>5</v>
      </c>
      <c r="D53" s="194">
        <v>135</v>
      </c>
      <c r="E53" s="195">
        <f t="shared" si="4"/>
        <v>675</v>
      </c>
    </row>
    <row r="54" spans="1:5" x14ac:dyDescent="0.25">
      <c r="A54" s="16" t="s">
        <v>133</v>
      </c>
      <c r="B54" s="200" t="s">
        <v>146</v>
      </c>
      <c r="C54" s="197">
        <v>3</v>
      </c>
      <c r="D54" s="194">
        <v>150</v>
      </c>
      <c r="E54" s="195">
        <f t="shared" si="4"/>
        <v>450</v>
      </c>
    </row>
    <row r="55" spans="1:5" x14ac:dyDescent="0.25">
      <c r="A55" s="3" t="s">
        <v>111</v>
      </c>
      <c r="B55" s="3"/>
      <c r="C55" s="3"/>
      <c r="D55" s="3"/>
      <c r="E55" s="38">
        <f>SUM(E49:E54)</f>
        <v>7920</v>
      </c>
    </row>
    <row r="56" spans="1:5" x14ac:dyDescent="0.25">
      <c r="A56" s="37" t="s">
        <v>52</v>
      </c>
      <c r="B56" s="37"/>
      <c r="C56" s="37"/>
      <c r="D56" s="37"/>
      <c r="E56" s="38">
        <f>SUM(E16,E21,E38,E47,E55)</f>
        <v>29945.654571428571</v>
      </c>
    </row>
    <row r="59" spans="1:5" x14ac:dyDescent="0.25">
      <c r="A59" s="241" t="s">
        <v>53</v>
      </c>
      <c r="B59" s="242"/>
    </row>
    <row r="60" spans="1:5" x14ac:dyDescent="0.25">
      <c r="A60" s="15" t="s">
        <v>139</v>
      </c>
      <c r="B60" s="67">
        <f>E16</f>
        <v>9970.5666666666657</v>
      </c>
    </row>
    <row r="61" spans="1:5" x14ac:dyDescent="0.25">
      <c r="A61" s="22" t="s">
        <v>80</v>
      </c>
      <c r="B61" s="25">
        <f>E21</f>
        <v>2400</v>
      </c>
    </row>
    <row r="62" spans="1:5" x14ac:dyDescent="0.25">
      <c r="A62" s="22" t="s">
        <v>90</v>
      </c>
      <c r="B62" s="25">
        <f>E38</f>
        <v>2385.0879047619046</v>
      </c>
    </row>
    <row r="63" spans="1:5" x14ac:dyDescent="0.25">
      <c r="A63" s="22" t="s">
        <v>95</v>
      </c>
      <c r="B63" s="25">
        <f>E47</f>
        <v>7270</v>
      </c>
    </row>
    <row r="64" spans="1:5" x14ac:dyDescent="0.25">
      <c r="A64" s="22" t="s">
        <v>104</v>
      </c>
      <c r="B64" s="25">
        <f>E55</f>
        <v>7920</v>
      </c>
    </row>
    <row r="65" spans="1:4" x14ac:dyDescent="0.25">
      <c r="A65" s="11" t="s">
        <v>52</v>
      </c>
      <c r="B65" s="38">
        <f>SUM(B60:B64)</f>
        <v>29945.654571428571</v>
      </c>
    </row>
    <row r="68" spans="1:4" x14ac:dyDescent="0.25">
      <c r="A68" s="243" t="s">
        <v>522</v>
      </c>
      <c r="B68" s="243"/>
      <c r="C68" s="243"/>
      <c r="D68" s="243"/>
    </row>
    <row r="69" spans="1:4" x14ac:dyDescent="0.25">
      <c r="A69" t="s">
        <v>54</v>
      </c>
    </row>
    <row r="70" spans="1:4" ht="15.75" x14ac:dyDescent="0.25">
      <c r="A70" s="244" t="s">
        <v>55</v>
      </c>
      <c r="B70" s="244"/>
      <c r="C70" s="239"/>
      <c r="D70" s="239"/>
    </row>
    <row r="71" spans="1:4" ht="15.75" x14ac:dyDescent="0.25">
      <c r="A71" s="243" t="s">
        <v>56</v>
      </c>
      <c r="B71" s="244"/>
      <c r="C71" s="239"/>
      <c r="D71" s="239"/>
    </row>
    <row r="72" spans="1:4" ht="15.75" x14ac:dyDescent="0.25">
      <c r="A72" s="244" t="s">
        <v>57</v>
      </c>
      <c r="B72" s="244"/>
      <c r="C72" s="239"/>
      <c r="D72" s="239"/>
    </row>
    <row r="73" spans="1:4" x14ac:dyDescent="0.25">
      <c r="A73" s="244" t="s">
        <v>58</v>
      </c>
      <c r="B73" s="244"/>
    </row>
  </sheetData>
  <mergeCells count="23">
    <mergeCell ref="A73:B73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1:B71"/>
    <mergeCell ref="C71:D71"/>
    <mergeCell ref="A72:B72"/>
    <mergeCell ref="C72:D72"/>
    <mergeCell ref="A9:E9"/>
    <mergeCell ref="A59:B59"/>
    <mergeCell ref="A68:B68"/>
    <mergeCell ref="C68:D68"/>
    <mergeCell ref="A70:B70"/>
    <mergeCell ref="C70:D7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9D67-4CB3-4610-8D73-D5BCBFB668C0}">
  <dimension ref="A1:E58"/>
  <sheetViews>
    <sheetView topLeftCell="A38" workbookViewId="0">
      <selection activeCell="A55" sqref="A55:B58"/>
    </sheetView>
  </sheetViews>
  <sheetFormatPr defaultRowHeight="15" x14ac:dyDescent="0.25"/>
  <cols>
    <col min="1" max="1" width="39.28515625" bestFit="1" customWidth="1"/>
    <col min="2" max="2" width="13.140625" bestFit="1" customWidth="1"/>
    <col min="3" max="3" width="14.5703125" bestFit="1" customWidth="1"/>
    <col min="4" max="4" width="13.42578125" bestFit="1" customWidth="1"/>
    <col min="5" max="5" width="12.14062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2.2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173</v>
      </c>
      <c r="B3" s="275"/>
      <c r="C3" s="255" t="s">
        <v>272</v>
      </c>
      <c r="D3" s="256"/>
      <c r="E3" s="257"/>
    </row>
    <row r="4" spans="1:5" ht="15.75" x14ac:dyDescent="0.25">
      <c r="A4" s="276" t="s">
        <v>269</v>
      </c>
      <c r="B4" s="276"/>
      <c r="C4" s="255" t="s">
        <v>273</v>
      </c>
      <c r="D4" s="256"/>
      <c r="E4" s="257"/>
    </row>
    <row r="5" spans="1:5" ht="15.75" x14ac:dyDescent="0.25">
      <c r="A5" s="281" t="s">
        <v>520</v>
      </c>
      <c r="B5" s="282"/>
      <c r="C5" s="255" t="s">
        <v>274</v>
      </c>
      <c r="D5" s="256"/>
      <c r="E5" s="257"/>
    </row>
    <row r="6" spans="1:5" ht="15.75" x14ac:dyDescent="0.25">
      <c r="A6" s="265" t="s">
        <v>543</v>
      </c>
      <c r="B6" s="280"/>
      <c r="C6" s="255" t="s">
        <v>271</v>
      </c>
      <c r="D6" s="256"/>
      <c r="E6" s="257"/>
    </row>
    <row r="7" spans="1:5" x14ac:dyDescent="0.25">
      <c r="A7" s="260" t="s">
        <v>388</v>
      </c>
      <c r="B7" s="261"/>
      <c r="C7" s="261"/>
      <c r="D7" s="261"/>
      <c r="E7" s="262"/>
    </row>
    <row r="8" spans="1:5" x14ac:dyDescent="0.25">
      <c r="A8" s="285" t="s">
        <v>267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55" t="s">
        <v>79</v>
      </c>
      <c r="C11" s="56">
        <v>50</v>
      </c>
      <c r="D11" s="18">
        <f>'[1]Referência Feijão'!D7</f>
        <v>13</v>
      </c>
      <c r="E11" s="18">
        <f>C11*D11</f>
        <v>650</v>
      </c>
    </row>
    <row r="12" spans="1:5" x14ac:dyDescent="0.25">
      <c r="A12" s="16" t="s">
        <v>75</v>
      </c>
      <c r="B12" s="55" t="s">
        <v>14</v>
      </c>
      <c r="C12" s="56">
        <v>0.4</v>
      </c>
      <c r="D12" s="18">
        <f>'[1]Referência Feijão'!D6</f>
        <v>3706.6666666666665</v>
      </c>
      <c r="E12" s="18">
        <f>C12*D12</f>
        <v>1482.6666666666667</v>
      </c>
    </row>
    <row r="13" spans="1:5" x14ac:dyDescent="0.25">
      <c r="A13" s="16" t="s">
        <v>163</v>
      </c>
      <c r="B13" s="55" t="s">
        <v>14</v>
      </c>
      <c r="C13" s="56">
        <v>1.5</v>
      </c>
      <c r="D13" s="18">
        <f>'[1]Referência Feijão'!D8</f>
        <v>307.5</v>
      </c>
      <c r="E13" s="18">
        <f>C13*D13</f>
        <v>461.25</v>
      </c>
    </row>
    <row r="14" spans="1:5" x14ac:dyDescent="0.25">
      <c r="A14" s="3" t="s">
        <v>36</v>
      </c>
      <c r="B14" s="31"/>
      <c r="C14" s="32"/>
      <c r="D14" s="32"/>
      <c r="E14" s="4">
        <f>SUM(E11:E13)</f>
        <v>2593.916666666667</v>
      </c>
    </row>
    <row r="15" spans="1:5" x14ac:dyDescent="0.25">
      <c r="A15" s="22" t="s">
        <v>80</v>
      </c>
      <c r="B15" s="22"/>
      <c r="C15" s="33"/>
      <c r="D15" s="22"/>
      <c r="E15" s="5"/>
    </row>
    <row r="16" spans="1:5" x14ac:dyDescent="0.25">
      <c r="A16" s="16" t="s">
        <v>174</v>
      </c>
      <c r="B16" s="120" t="s">
        <v>82</v>
      </c>
      <c r="C16" s="45">
        <v>2</v>
      </c>
      <c r="D16" s="41">
        <v>150</v>
      </c>
      <c r="E16" s="18">
        <f>C16*D16</f>
        <v>300</v>
      </c>
    </row>
    <row r="17" spans="1:5" x14ac:dyDescent="0.25">
      <c r="A17" s="16" t="s">
        <v>81</v>
      </c>
      <c r="B17" s="120" t="s">
        <v>82</v>
      </c>
      <c r="C17" s="56">
        <v>2</v>
      </c>
      <c r="D17" s="41">
        <v>150</v>
      </c>
      <c r="E17" s="18">
        <f>C17*D17</f>
        <v>300</v>
      </c>
    </row>
    <row r="18" spans="1:5" x14ac:dyDescent="0.25">
      <c r="A18" s="3" t="s">
        <v>45</v>
      </c>
      <c r="B18" s="31"/>
      <c r="C18" s="32"/>
      <c r="D18" s="32"/>
      <c r="E18" s="47">
        <f>SUM(E16:E17)</f>
        <v>600</v>
      </c>
    </row>
    <row r="19" spans="1:5" x14ac:dyDescent="0.25">
      <c r="A19" s="22" t="s">
        <v>90</v>
      </c>
      <c r="B19" s="22"/>
      <c r="C19" s="33"/>
      <c r="D19" s="22"/>
      <c r="E19" s="5"/>
    </row>
    <row r="20" spans="1:5" x14ac:dyDescent="0.25">
      <c r="A20" s="16" t="s">
        <v>91</v>
      </c>
      <c r="B20" s="45" t="s">
        <v>14</v>
      </c>
      <c r="C20" s="57">
        <v>0.5</v>
      </c>
      <c r="D20" s="46">
        <f>'[1]Referência Feijão'!D10</f>
        <v>2539.5</v>
      </c>
      <c r="E20" s="46">
        <f>C20*D20</f>
        <v>1269.75</v>
      </c>
    </row>
    <row r="21" spans="1:5" x14ac:dyDescent="0.25">
      <c r="A21" s="34" t="s">
        <v>32</v>
      </c>
      <c r="B21" s="45" t="s">
        <v>92</v>
      </c>
      <c r="C21" s="57">
        <v>5</v>
      </c>
      <c r="D21" s="46">
        <f>'[1]Referência Feijão'!D11</f>
        <v>18.7</v>
      </c>
      <c r="E21" s="46">
        <f t="shared" ref="E21:E30" si="0">C21*D21</f>
        <v>93.5</v>
      </c>
    </row>
    <row r="22" spans="1:5" x14ac:dyDescent="0.25">
      <c r="A22" s="34" t="s">
        <v>33</v>
      </c>
      <c r="B22" s="45" t="s">
        <v>92</v>
      </c>
      <c r="C22" s="57">
        <v>2</v>
      </c>
      <c r="D22" s="46">
        <f>'[1]Referência Feijão'!D12</f>
        <v>17.175000000000001</v>
      </c>
      <c r="E22" s="46">
        <f t="shared" si="0"/>
        <v>34.35</v>
      </c>
    </row>
    <row r="23" spans="1:5" x14ac:dyDescent="0.25">
      <c r="A23" s="34" t="s">
        <v>34</v>
      </c>
      <c r="B23" s="45" t="s">
        <v>92</v>
      </c>
      <c r="C23" s="57">
        <v>1</v>
      </c>
      <c r="D23" s="46">
        <f>'[1]Referência Feijão'!D13</f>
        <v>36.469117647058823</v>
      </c>
      <c r="E23" s="46">
        <f t="shared" si="0"/>
        <v>36.469117647058823</v>
      </c>
    </row>
    <row r="24" spans="1:5" x14ac:dyDescent="0.25">
      <c r="A24" s="34" t="s">
        <v>21</v>
      </c>
      <c r="B24" s="45" t="s">
        <v>92</v>
      </c>
      <c r="C24" s="57">
        <v>0.5</v>
      </c>
      <c r="D24" s="46">
        <f>'[1]Referência Feijão'!D14</f>
        <v>65</v>
      </c>
      <c r="E24" s="46">
        <f t="shared" si="0"/>
        <v>32.5</v>
      </c>
    </row>
    <row r="25" spans="1:5" x14ac:dyDescent="0.25">
      <c r="A25" s="34" t="s">
        <v>16</v>
      </c>
      <c r="B25" s="45" t="s">
        <v>92</v>
      </c>
      <c r="C25" s="57">
        <v>2</v>
      </c>
      <c r="D25" s="46">
        <f>'[1]Referência Feijão'!D15</f>
        <v>21.25</v>
      </c>
      <c r="E25" s="46">
        <f t="shared" si="0"/>
        <v>42.5</v>
      </c>
    </row>
    <row r="26" spans="1:5" x14ac:dyDescent="0.25">
      <c r="A26" s="34" t="s">
        <v>29</v>
      </c>
      <c r="B26" s="45" t="s">
        <v>92</v>
      </c>
      <c r="C26" s="57">
        <v>2</v>
      </c>
      <c r="D26" s="46">
        <f>'[1]Referência Feijão'!D16</f>
        <v>28</v>
      </c>
      <c r="E26" s="46">
        <f t="shared" si="0"/>
        <v>56</v>
      </c>
    </row>
    <row r="27" spans="1:5" x14ac:dyDescent="0.25">
      <c r="A27" s="34" t="s">
        <v>18</v>
      </c>
      <c r="B27" s="45" t="s">
        <v>79</v>
      </c>
      <c r="C27" s="57">
        <v>2</v>
      </c>
      <c r="D27" s="46">
        <f>'[1]Referência Feijão'!D17</f>
        <v>26.333333333333332</v>
      </c>
      <c r="E27" s="46">
        <f t="shared" si="0"/>
        <v>52.666666666666664</v>
      </c>
    </row>
    <row r="28" spans="1:5" x14ac:dyDescent="0.25">
      <c r="A28" s="34" t="s">
        <v>30</v>
      </c>
      <c r="B28" s="45" t="s">
        <v>79</v>
      </c>
      <c r="C28" s="57">
        <v>0.7</v>
      </c>
      <c r="D28" s="46">
        <f>'[1]Referência Feijão'!D18</f>
        <v>338.42857142857144</v>
      </c>
      <c r="E28" s="46">
        <f t="shared" si="0"/>
        <v>236.9</v>
      </c>
    </row>
    <row r="29" spans="1:5" x14ac:dyDescent="0.25">
      <c r="A29" s="34" t="s">
        <v>31</v>
      </c>
      <c r="B29" s="45" t="s">
        <v>92</v>
      </c>
      <c r="C29" s="57">
        <v>1.2</v>
      </c>
      <c r="D29" s="46">
        <f>'[1]Referência Feijão'!D19</f>
        <v>123</v>
      </c>
      <c r="E29" s="46">
        <f t="shared" si="0"/>
        <v>147.6</v>
      </c>
    </row>
    <row r="30" spans="1:5" x14ac:dyDescent="0.25">
      <c r="A30" s="34" t="s">
        <v>22</v>
      </c>
      <c r="B30" s="45" t="s">
        <v>92</v>
      </c>
      <c r="C30" s="57">
        <v>0.8</v>
      </c>
      <c r="D30" s="46">
        <f>'[1]Referência Feijão'!D20</f>
        <v>55.5</v>
      </c>
      <c r="E30" s="46">
        <f t="shared" si="0"/>
        <v>44.400000000000006</v>
      </c>
    </row>
    <row r="31" spans="1:5" x14ac:dyDescent="0.25">
      <c r="A31" s="3" t="s">
        <v>51</v>
      </c>
      <c r="B31" s="31"/>
      <c r="C31" s="32"/>
      <c r="D31" s="32"/>
      <c r="E31" s="4">
        <f>SUM(E20:E30)</f>
        <v>2046.6357843137255</v>
      </c>
    </row>
    <row r="32" spans="1:5" x14ac:dyDescent="0.25">
      <c r="A32" s="22" t="s">
        <v>95</v>
      </c>
      <c r="B32" s="48"/>
      <c r="C32" s="49"/>
      <c r="D32" s="33"/>
      <c r="E32" s="5"/>
    </row>
    <row r="33" spans="1:5" x14ac:dyDescent="0.25">
      <c r="A33" s="34" t="s">
        <v>124</v>
      </c>
      <c r="B33" s="45" t="s">
        <v>146</v>
      </c>
      <c r="C33" s="57">
        <v>2</v>
      </c>
      <c r="D33" s="41">
        <v>150</v>
      </c>
      <c r="E33" s="36">
        <f>C33*D33</f>
        <v>300</v>
      </c>
    </row>
    <row r="34" spans="1:5" x14ac:dyDescent="0.25">
      <c r="A34" s="34" t="s">
        <v>168</v>
      </c>
      <c r="B34" s="45" t="s">
        <v>146</v>
      </c>
      <c r="C34" s="57">
        <v>1.5</v>
      </c>
      <c r="D34" s="41">
        <v>150</v>
      </c>
      <c r="E34" s="36">
        <f>C34*D34</f>
        <v>225</v>
      </c>
    </row>
    <row r="35" spans="1:5" x14ac:dyDescent="0.25">
      <c r="A35" s="34" t="s">
        <v>40</v>
      </c>
      <c r="B35" s="45" t="s">
        <v>146</v>
      </c>
      <c r="C35" s="57">
        <v>3</v>
      </c>
      <c r="D35" s="41">
        <v>150</v>
      </c>
      <c r="E35" s="36">
        <f>C35*D35</f>
        <v>450</v>
      </c>
    </row>
    <row r="36" spans="1:5" x14ac:dyDescent="0.25">
      <c r="A36" s="50" t="s">
        <v>103</v>
      </c>
      <c r="B36" s="51"/>
      <c r="C36" s="52"/>
      <c r="D36" s="53"/>
      <c r="E36" s="54">
        <f>SUM(E33:E35)</f>
        <v>975</v>
      </c>
    </row>
    <row r="37" spans="1:5" x14ac:dyDescent="0.25">
      <c r="A37" s="15" t="s">
        <v>104</v>
      </c>
      <c r="B37" s="15"/>
      <c r="C37" s="15"/>
      <c r="D37" s="15"/>
      <c r="E37" s="25"/>
    </row>
    <row r="38" spans="1:5" x14ac:dyDescent="0.25">
      <c r="A38" s="16" t="s">
        <v>175</v>
      </c>
      <c r="B38" s="16" t="s">
        <v>48</v>
      </c>
      <c r="C38" s="45">
        <v>1</v>
      </c>
      <c r="D38" s="18">
        <v>2000</v>
      </c>
      <c r="E38" s="18">
        <v>1500</v>
      </c>
    </row>
    <row r="39" spans="1:5" x14ac:dyDescent="0.25">
      <c r="A39" s="16" t="s">
        <v>176</v>
      </c>
      <c r="B39" s="16" t="s">
        <v>177</v>
      </c>
      <c r="C39" s="45">
        <v>1</v>
      </c>
      <c r="D39" s="18">
        <v>950</v>
      </c>
      <c r="E39" s="18">
        <f>C39*D39</f>
        <v>950</v>
      </c>
    </row>
    <row r="40" spans="1:5" x14ac:dyDescent="0.25">
      <c r="A40" s="3" t="s">
        <v>111</v>
      </c>
      <c r="B40" s="3"/>
      <c r="C40" s="3"/>
      <c r="D40" s="3"/>
      <c r="E40" s="4">
        <f>SUM(E38:E39)</f>
        <v>2450</v>
      </c>
    </row>
    <row r="41" spans="1:5" x14ac:dyDescent="0.25">
      <c r="A41" s="37" t="s">
        <v>52</v>
      </c>
      <c r="B41" s="37"/>
      <c r="C41" s="37"/>
      <c r="D41" s="37"/>
      <c r="E41" s="38">
        <f>SUM(E14,E18,E31,E36,E40)</f>
        <v>8665.5524509803927</v>
      </c>
    </row>
    <row r="44" spans="1:5" x14ac:dyDescent="0.25">
      <c r="A44" s="241" t="s">
        <v>53</v>
      </c>
      <c r="B44" s="242"/>
    </row>
    <row r="45" spans="1:5" x14ac:dyDescent="0.25">
      <c r="A45" s="15" t="str">
        <f>A10</f>
        <v>1-Insumos</v>
      </c>
      <c r="B45" s="25">
        <f>E14</f>
        <v>2593.916666666667</v>
      </c>
    </row>
    <row r="46" spans="1:5" x14ac:dyDescent="0.25">
      <c r="A46" s="22" t="str">
        <f>A15</f>
        <v>2-Serviços</v>
      </c>
      <c r="B46" s="25">
        <f>E18</f>
        <v>600</v>
      </c>
    </row>
    <row r="47" spans="1:5" x14ac:dyDescent="0.25">
      <c r="A47" s="22" t="str">
        <f>A19</f>
        <v>3-Tratos Culturais</v>
      </c>
      <c r="B47" s="25">
        <f>E31</f>
        <v>2046.6357843137255</v>
      </c>
    </row>
    <row r="48" spans="1:5" x14ac:dyDescent="0.25">
      <c r="A48" s="22" t="str">
        <f>A32</f>
        <v>4-Serviços</v>
      </c>
      <c r="B48" s="25">
        <f>E36</f>
        <v>975</v>
      </c>
    </row>
    <row r="49" spans="1:4" x14ac:dyDescent="0.25">
      <c r="A49" s="22" t="str">
        <f>A37</f>
        <v>5-Outros Custos</v>
      </c>
      <c r="B49" s="25">
        <f>E40</f>
        <v>2450</v>
      </c>
    </row>
    <row r="50" spans="1:4" x14ac:dyDescent="0.25">
      <c r="A50" s="11" t="str">
        <f>A41</f>
        <v xml:space="preserve">TOTAL </v>
      </c>
      <c r="B50" s="38">
        <f>E41</f>
        <v>8665.5524509803927</v>
      </c>
    </row>
    <row r="53" spans="1:4" x14ac:dyDescent="0.25">
      <c r="A53" s="243" t="s">
        <v>522</v>
      </c>
      <c r="B53" s="243"/>
      <c r="C53" s="243"/>
      <c r="D53" s="243"/>
    </row>
    <row r="54" spans="1:4" x14ac:dyDescent="0.25">
      <c r="A54" t="s">
        <v>54</v>
      </c>
    </row>
    <row r="55" spans="1:4" ht="15.75" x14ac:dyDescent="0.25">
      <c r="A55" s="244" t="s">
        <v>55</v>
      </c>
      <c r="B55" s="244"/>
      <c r="C55" s="239"/>
      <c r="D55" s="239"/>
    </row>
    <row r="56" spans="1:4" ht="15.75" x14ac:dyDescent="0.25">
      <c r="A56" s="243" t="s">
        <v>56</v>
      </c>
      <c r="B56" s="244"/>
      <c r="C56" s="239"/>
      <c r="D56" s="239"/>
    </row>
    <row r="57" spans="1:4" ht="15.75" x14ac:dyDescent="0.25">
      <c r="A57" s="244" t="s">
        <v>57</v>
      </c>
      <c r="B57" s="244"/>
      <c r="C57" s="239"/>
      <c r="D57" s="239"/>
    </row>
    <row r="58" spans="1:4" x14ac:dyDescent="0.25">
      <c r="A58" s="244" t="s">
        <v>58</v>
      </c>
      <c r="B58" s="244"/>
    </row>
  </sheetData>
  <mergeCells count="23">
    <mergeCell ref="A58:B58"/>
    <mergeCell ref="A53:B53"/>
    <mergeCell ref="C53:D53"/>
    <mergeCell ref="A1:A2"/>
    <mergeCell ref="B1:E2"/>
    <mergeCell ref="A3:B3"/>
    <mergeCell ref="A4:B4"/>
    <mergeCell ref="A5:B5"/>
    <mergeCell ref="C5:E5"/>
    <mergeCell ref="C3:E3"/>
    <mergeCell ref="C4:E4"/>
    <mergeCell ref="C6:E6"/>
    <mergeCell ref="A7:E7"/>
    <mergeCell ref="A8:E8"/>
    <mergeCell ref="A9:E9"/>
    <mergeCell ref="A44:B44"/>
    <mergeCell ref="A57:B57"/>
    <mergeCell ref="C57:D57"/>
    <mergeCell ref="A6:B6"/>
    <mergeCell ref="A55:B55"/>
    <mergeCell ref="C55:D55"/>
    <mergeCell ref="A56:B56"/>
    <mergeCell ref="C56:D5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F5366-2026-4C28-B915-6E08AA0EE0DD}">
  <dimension ref="A1:E62"/>
  <sheetViews>
    <sheetView topLeftCell="A50" workbookViewId="0">
      <selection activeCell="D67" sqref="D67"/>
    </sheetView>
  </sheetViews>
  <sheetFormatPr defaultRowHeight="15" x14ac:dyDescent="0.25"/>
  <cols>
    <col min="1" max="1" width="35.140625" bestFit="1" customWidth="1"/>
    <col min="2" max="2" width="13.28515625" bestFit="1" customWidth="1"/>
    <col min="3" max="3" width="16.710937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1.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180</v>
      </c>
      <c r="B3" s="275"/>
      <c r="C3" s="255" t="s">
        <v>275</v>
      </c>
      <c r="D3" s="256"/>
      <c r="E3" s="257"/>
    </row>
    <row r="4" spans="1:5" ht="15.75" x14ac:dyDescent="0.25">
      <c r="A4" s="276" t="s">
        <v>269</v>
      </c>
      <c r="B4" s="276"/>
      <c r="C4" s="255" t="s">
        <v>465</v>
      </c>
      <c r="D4" s="256"/>
      <c r="E4" s="257"/>
    </row>
    <row r="5" spans="1:5" ht="15.75" x14ac:dyDescent="0.25">
      <c r="A5" s="281" t="s">
        <v>520</v>
      </c>
      <c r="B5" s="282"/>
      <c r="C5" s="255" t="s">
        <v>411</v>
      </c>
      <c r="D5" s="256"/>
      <c r="E5" s="257"/>
    </row>
    <row r="6" spans="1:5" ht="15.75" x14ac:dyDescent="0.25">
      <c r="A6" s="265" t="s">
        <v>545</v>
      </c>
      <c r="B6" s="280"/>
      <c r="C6" s="255" t="s">
        <v>412</v>
      </c>
      <c r="D6" s="256"/>
      <c r="E6" s="257"/>
    </row>
    <row r="7" spans="1:5" x14ac:dyDescent="0.25">
      <c r="A7" s="260" t="s">
        <v>404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78</v>
      </c>
      <c r="B11" s="16" t="s">
        <v>112</v>
      </c>
      <c r="C11" s="16">
        <v>1.5</v>
      </c>
      <c r="D11" s="18">
        <f>'[1]Referência Beterraba'!D6</f>
        <v>2500</v>
      </c>
      <c r="E11" s="18">
        <f>C11*D11</f>
        <v>3750</v>
      </c>
    </row>
    <row r="12" spans="1:5" x14ac:dyDescent="0.25">
      <c r="A12" s="16" t="s">
        <v>181</v>
      </c>
      <c r="B12" s="16" t="s">
        <v>14</v>
      </c>
      <c r="C12" s="16">
        <v>2</v>
      </c>
      <c r="D12" s="18">
        <f>'[1]Referência Beterraba'!D7</f>
        <v>307.5</v>
      </c>
      <c r="E12" s="18">
        <f t="shared" ref="E12:E23" si="0">C12*D12</f>
        <v>615</v>
      </c>
    </row>
    <row r="13" spans="1:5" x14ac:dyDescent="0.25">
      <c r="A13" s="16" t="s">
        <v>546</v>
      </c>
      <c r="B13" s="16" t="s">
        <v>14</v>
      </c>
      <c r="C13" s="16">
        <v>1.8</v>
      </c>
      <c r="D13" s="18">
        <f>'[1]Referência Beterraba'!D8</f>
        <v>3176.6666666666665</v>
      </c>
      <c r="E13" s="18">
        <f t="shared" si="0"/>
        <v>5718</v>
      </c>
    </row>
    <row r="14" spans="1:5" x14ac:dyDescent="0.25">
      <c r="A14" s="16" t="s">
        <v>77</v>
      </c>
      <c r="B14" s="16" t="s">
        <v>14</v>
      </c>
      <c r="C14" s="16">
        <v>1.5</v>
      </c>
      <c r="D14" s="18">
        <f>'[1]Referência Beterraba'!D9</f>
        <v>3273.6</v>
      </c>
      <c r="E14" s="18">
        <f t="shared" si="0"/>
        <v>4910.3999999999996</v>
      </c>
    </row>
    <row r="15" spans="1:5" x14ac:dyDescent="0.25">
      <c r="A15" s="16" t="s">
        <v>179</v>
      </c>
      <c r="B15" s="16" t="s">
        <v>14</v>
      </c>
      <c r="C15" s="16">
        <v>1</v>
      </c>
      <c r="D15" s="18">
        <f>'[1]Referência Beterraba'!D10</f>
        <v>2539.5</v>
      </c>
      <c r="E15" s="18">
        <f t="shared" si="0"/>
        <v>2539.5</v>
      </c>
    </row>
    <row r="16" spans="1:5" x14ac:dyDescent="0.25">
      <c r="A16" s="16" t="s">
        <v>29</v>
      </c>
      <c r="B16" s="16" t="s">
        <v>182</v>
      </c>
      <c r="C16" s="16">
        <v>1</v>
      </c>
      <c r="D16" s="18">
        <f>'[1]Referência Beterraba'!D11</f>
        <v>123</v>
      </c>
      <c r="E16" s="18">
        <f t="shared" si="0"/>
        <v>123</v>
      </c>
    </row>
    <row r="17" spans="1:5" x14ac:dyDescent="0.25">
      <c r="A17" s="16" t="s">
        <v>30</v>
      </c>
      <c r="B17" s="16" t="s">
        <v>182</v>
      </c>
      <c r="C17" s="16">
        <v>0.12</v>
      </c>
      <c r="D17" s="18">
        <f>'[1]Referência Beterraba'!D12</f>
        <v>338.42857142857144</v>
      </c>
      <c r="E17" s="18">
        <f t="shared" si="0"/>
        <v>40.611428571428569</v>
      </c>
    </row>
    <row r="18" spans="1:5" x14ac:dyDescent="0.25">
      <c r="A18" s="16" t="s">
        <v>183</v>
      </c>
      <c r="B18" s="16" t="s">
        <v>182</v>
      </c>
      <c r="C18" s="16">
        <v>2</v>
      </c>
      <c r="D18" s="18">
        <f>'[1]Referência Beterraba'!D13</f>
        <v>89.5</v>
      </c>
      <c r="E18" s="18">
        <f t="shared" si="0"/>
        <v>179</v>
      </c>
    </row>
    <row r="19" spans="1:5" x14ac:dyDescent="0.25">
      <c r="A19" s="16" t="s">
        <v>22</v>
      </c>
      <c r="B19" s="16" t="s">
        <v>182</v>
      </c>
      <c r="C19" s="16">
        <v>2</v>
      </c>
      <c r="D19" s="18">
        <f>'[1]Referência Beterraba'!D14</f>
        <v>55.5</v>
      </c>
      <c r="E19" s="18">
        <f t="shared" si="0"/>
        <v>111</v>
      </c>
    </row>
    <row r="20" spans="1:5" x14ac:dyDescent="0.25">
      <c r="A20" s="16" t="s">
        <v>16</v>
      </c>
      <c r="B20" s="16" t="s">
        <v>182</v>
      </c>
      <c r="C20" s="123">
        <v>4</v>
      </c>
      <c r="D20" s="18">
        <f>'[1]Referência Beterraba'!D15</f>
        <v>71.2</v>
      </c>
      <c r="E20" s="18">
        <f t="shared" si="0"/>
        <v>284.8</v>
      </c>
    </row>
    <row r="21" spans="1:5" x14ac:dyDescent="0.25">
      <c r="A21" s="16" t="s">
        <v>121</v>
      </c>
      <c r="B21" s="16" t="s">
        <v>182</v>
      </c>
      <c r="C21" s="123">
        <v>0.8</v>
      </c>
      <c r="D21" s="18">
        <f>'[1]Referência Beterraba'!D16</f>
        <v>409.46</v>
      </c>
      <c r="E21" s="18">
        <f t="shared" si="0"/>
        <v>327.56799999999998</v>
      </c>
    </row>
    <row r="22" spans="1:5" x14ac:dyDescent="0.25">
      <c r="A22" s="16" t="s">
        <v>19</v>
      </c>
      <c r="B22" s="16" t="s">
        <v>182</v>
      </c>
      <c r="C22" s="123">
        <v>1.2</v>
      </c>
      <c r="D22" s="18">
        <f>'[1]Referência Beterraba'!D17</f>
        <v>50</v>
      </c>
      <c r="E22" s="18">
        <f t="shared" si="0"/>
        <v>60</v>
      </c>
    </row>
    <row r="23" spans="1:5" x14ac:dyDescent="0.25">
      <c r="A23" s="16" t="s">
        <v>20</v>
      </c>
      <c r="B23" s="16" t="s">
        <v>182</v>
      </c>
      <c r="C23" s="123">
        <v>2</v>
      </c>
      <c r="D23" s="18">
        <f>'[1]Referência Beterraba'!D18</f>
        <v>72.87</v>
      </c>
      <c r="E23" s="18">
        <f t="shared" si="0"/>
        <v>145.74</v>
      </c>
    </row>
    <row r="24" spans="1:5" x14ac:dyDescent="0.25">
      <c r="A24" s="3" t="s">
        <v>36</v>
      </c>
      <c r="B24" s="31"/>
      <c r="C24" s="32"/>
      <c r="D24" s="32"/>
      <c r="E24" s="4">
        <f>SUM(E11:E23)</f>
        <v>18804.61942857143</v>
      </c>
    </row>
    <row r="25" spans="1:5" x14ac:dyDescent="0.25">
      <c r="A25" s="22" t="s">
        <v>80</v>
      </c>
      <c r="B25" s="22"/>
      <c r="C25" s="33"/>
      <c r="D25" s="22"/>
      <c r="E25" s="5"/>
    </row>
    <row r="26" spans="1:5" x14ac:dyDescent="0.25">
      <c r="A26" s="34" t="s">
        <v>184</v>
      </c>
      <c r="B26" s="16" t="s">
        <v>113</v>
      </c>
      <c r="C26" s="35">
        <v>3</v>
      </c>
      <c r="D26" s="208">
        <v>150</v>
      </c>
      <c r="E26" s="138">
        <f>C26*D26</f>
        <v>450</v>
      </c>
    </row>
    <row r="27" spans="1:5" x14ac:dyDescent="0.25">
      <c r="A27" s="34" t="s">
        <v>81</v>
      </c>
      <c r="B27" s="16" t="s">
        <v>113</v>
      </c>
      <c r="C27" s="35">
        <v>4</v>
      </c>
      <c r="D27" s="208">
        <v>150</v>
      </c>
      <c r="E27" s="138">
        <f t="shared" ref="E27:E36" si="1">C27*D27</f>
        <v>600</v>
      </c>
    </row>
    <row r="28" spans="1:5" x14ac:dyDescent="0.25">
      <c r="A28" s="34" t="s">
        <v>185</v>
      </c>
      <c r="B28" s="16" t="s">
        <v>113</v>
      </c>
      <c r="C28" s="35">
        <v>4</v>
      </c>
      <c r="D28" s="208">
        <v>150</v>
      </c>
      <c r="E28" s="138">
        <f t="shared" si="1"/>
        <v>600</v>
      </c>
    </row>
    <row r="29" spans="1:5" x14ac:dyDescent="0.25">
      <c r="A29" s="34" t="s">
        <v>186</v>
      </c>
      <c r="B29" s="16" t="s">
        <v>113</v>
      </c>
      <c r="C29" s="35">
        <v>4</v>
      </c>
      <c r="D29" s="208">
        <v>150</v>
      </c>
      <c r="E29" s="138">
        <f t="shared" si="1"/>
        <v>600</v>
      </c>
    </row>
    <row r="30" spans="1:5" x14ac:dyDescent="0.25">
      <c r="A30" s="16" t="s">
        <v>187</v>
      </c>
      <c r="B30" s="16" t="s">
        <v>113</v>
      </c>
      <c r="C30" s="123">
        <v>4</v>
      </c>
      <c r="D30" s="208">
        <v>150</v>
      </c>
      <c r="E30" s="138">
        <f t="shared" si="1"/>
        <v>600</v>
      </c>
    </row>
    <row r="31" spans="1:5" x14ac:dyDescent="0.25">
      <c r="A31" s="16" t="s">
        <v>188</v>
      </c>
      <c r="B31" s="16" t="s">
        <v>48</v>
      </c>
      <c r="C31" s="123">
        <v>25</v>
      </c>
      <c r="D31" s="209">
        <v>150</v>
      </c>
      <c r="E31" s="138">
        <f t="shared" si="1"/>
        <v>3750</v>
      </c>
    </row>
    <row r="32" spans="1:5" x14ac:dyDescent="0.25">
      <c r="A32" s="16" t="s">
        <v>189</v>
      </c>
      <c r="B32" s="16" t="s">
        <v>113</v>
      </c>
      <c r="C32" s="123">
        <v>4</v>
      </c>
      <c r="D32" s="208">
        <v>150</v>
      </c>
      <c r="E32" s="138">
        <f t="shared" si="1"/>
        <v>600</v>
      </c>
    </row>
    <row r="33" spans="1:5" x14ac:dyDescent="0.25">
      <c r="A33" s="16" t="s">
        <v>190</v>
      </c>
      <c r="B33" s="16" t="s">
        <v>48</v>
      </c>
      <c r="C33" s="123">
        <v>5</v>
      </c>
      <c r="D33" s="139">
        <v>150</v>
      </c>
      <c r="E33" s="138">
        <f t="shared" si="1"/>
        <v>750</v>
      </c>
    </row>
    <row r="34" spans="1:5" x14ac:dyDescent="0.25">
      <c r="A34" s="16" t="s">
        <v>44</v>
      </c>
      <c r="B34" s="16" t="s">
        <v>48</v>
      </c>
      <c r="C34" s="123">
        <v>5</v>
      </c>
      <c r="D34" s="139">
        <v>150</v>
      </c>
      <c r="E34" s="138">
        <f t="shared" si="1"/>
        <v>750</v>
      </c>
    </row>
    <row r="35" spans="1:5" x14ac:dyDescent="0.25">
      <c r="A35" s="16" t="s">
        <v>125</v>
      </c>
      <c r="B35" s="16" t="s">
        <v>113</v>
      </c>
      <c r="C35" s="123">
        <v>3</v>
      </c>
      <c r="D35" s="139">
        <v>150</v>
      </c>
      <c r="E35" s="138">
        <f t="shared" si="1"/>
        <v>450</v>
      </c>
    </row>
    <row r="36" spans="1:5" x14ac:dyDescent="0.25">
      <c r="A36" s="16" t="s">
        <v>191</v>
      </c>
      <c r="B36" s="16" t="s">
        <v>113</v>
      </c>
      <c r="C36" s="123">
        <v>4</v>
      </c>
      <c r="D36" s="139">
        <v>150</v>
      </c>
      <c r="E36" s="138">
        <f t="shared" si="1"/>
        <v>600</v>
      </c>
    </row>
    <row r="37" spans="1:5" x14ac:dyDescent="0.25">
      <c r="A37" s="3" t="s">
        <v>45</v>
      </c>
      <c r="B37" s="31"/>
      <c r="C37" s="32"/>
      <c r="D37" s="32"/>
      <c r="E37" s="47">
        <f>SUM(E26:E36)</f>
        <v>9750</v>
      </c>
    </row>
    <row r="38" spans="1:5" x14ac:dyDescent="0.25">
      <c r="A38" s="22" t="s">
        <v>192</v>
      </c>
      <c r="B38" s="22"/>
      <c r="C38" s="33"/>
      <c r="D38" s="22"/>
      <c r="E38" s="5"/>
    </row>
    <row r="39" spans="1:5" x14ac:dyDescent="0.25">
      <c r="A39" s="16" t="s">
        <v>193</v>
      </c>
      <c r="B39" s="16" t="s">
        <v>48</v>
      </c>
      <c r="C39" s="123">
        <v>5</v>
      </c>
      <c r="D39" s="23">
        <v>150</v>
      </c>
      <c r="E39" s="23">
        <f t="shared" ref="E39:E45" si="2">C39*D39</f>
        <v>750</v>
      </c>
    </row>
    <row r="40" spans="1:5" x14ac:dyDescent="0.25">
      <c r="A40" s="16" t="s">
        <v>194</v>
      </c>
      <c r="B40" s="16" t="s">
        <v>113</v>
      </c>
      <c r="C40" s="123">
        <v>3</v>
      </c>
      <c r="D40" s="23">
        <v>1800</v>
      </c>
      <c r="E40" s="23">
        <f t="shared" si="2"/>
        <v>5400</v>
      </c>
    </row>
    <row r="41" spans="1:5" x14ac:dyDescent="0.25">
      <c r="A41" s="16" t="s">
        <v>132</v>
      </c>
      <c r="B41" s="16" t="s">
        <v>113</v>
      </c>
      <c r="C41" s="123">
        <v>12</v>
      </c>
      <c r="D41" s="23">
        <v>150</v>
      </c>
      <c r="E41" s="23">
        <f t="shared" si="2"/>
        <v>1800</v>
      </c>
    </row>
    <row r="42" spans="1:5" x14ac:dyDescent="0.25">
      <c r="A42" s="16" t="s">
        <v>44</v>
      </c>
      <c r="B42" s="16" t="s">
        <v>50</v>
      </c>
      <c r="C42" s="123">
        <v>1</v>
      </c>
      <c r="D42" s="23">
        <v>2000</v>
      </c>
      <c r="E42" s="23">
        <f t="shared" si="2"/>
        <v>2000</v>
      </c>
    </row>
    <row r="43" spans="1:5" x14ac:dyDescent="0.25">
      <c r="A43" s="16" t="s">
        <v>195</v>
      </c>
      <c r="B43" s="16" t="s">
        <v>113</v>
      </c>
      <c r="C43" s="123">
        <v>10</v>
      </c>
      <c r="D43" s="23">
        <v>150</v>
      </c>
      <c r="E43" s="23">
        <f t="shared" si="2"/>
        <v>1500</v>
      </c>
    </row>
    <row r="44" spans="1:5" x14ac:dyDescent="0.25">
      <c r="A44" s="16" t="s">
        <v>196</v>
      </c>
      <c r="B44" s="16" t="s">
        <v>154</v>
      </c>
      <c r="C44" s="123">
        <v>1</v>
      </c>
      <c r="D44" s="23">
        <v>5000</v>
      </c>
      <c r="E44" s="23">
        <f t="shared" si="2"/>
        <v>5000</v>
      </c>
    </row>
    <row r="45" spans="1:5" x14ac:dyDescent="0.25">
      <c r="A45" s="16" t="s">
        <v>109</v>
      </c>
      <c r="B45" s="16" t="s">
        <v>154</v>
      </c>
      <c r="C45" s="123">
        <v>1</v>
      </c>
      <c r="D45" s="23">
        <v>2000</v>
      </c>
      <c r="E45" s="23">
        <f t="shared" si="2"/>
        <v>2000</v>
      </c>
    </row>
    <row r="46" spans="1:5" x14ac:dyDescent="0.25">
      <c r="A46" s="3" t="s">
        <v>51</v>
      </c>
      <c r="B46" s="31"/>
      <c r="C46" s="32"/>
      <c r="D46" s="32"/>
      <c r="E46" s="4">
        <f>SUM(E39:E45)</f>
        <v>18450</v>
      </c>
    </row>
    <row r="47" spans="1:5" x14ac:dyDescent="0.25">
      <c r="A47" s="37" t="s">
        <v>65</v>
      </c>
      <c r="B47" s="37"/>
      <c r="C47" s="37"/>
      <c r="D47" s="37"/>
      <c r="E47" s="38">
        <f>SUM(E46,E24,E37)</f>
        <v>47004.61942857143</v>
      </c>
    </row>
    <row r="50" spans="1:4" x14ac:dyDescent="0.25">
      <c r="A50" s="241" t="s">
        <v>53</v>
      </c>
      <c r="B50" s="242"/>
    </row>
    <row r="51" spans="1:4" x14ac:dyDescent="0.25">
      <c r="A51" s="15" t="str">
        <f>A10</f>
        <v>1-Insumos</v>
      </c>
      <c r="B51" s="25">
        <f>E24</f>
        <v>18804.61942857143</v>
      </c>
    </row>
    <row r="52" spans="1:4" x14ac:dyDescent="0.25">
      <c r="A52" s="22" t="str">
        <f>A25</f>
        <v>2-Serviços</v>
      </c>
      <c r="B52" s="25">
        <f>E37</f>
        <v>9750</v>
      </c>
    </row>
    <row r="53" spans="1:4" x14ac:dyDescent="0.25">
      <c r="A53" s="22" t="str">
        <f>A38</f>
        <v>3-Colheita</v>
      </c>
      <c r="B53" s="25">
        <f>E46</f>
        <v>18450</v>
      </c>
    </row>
    <row r="54" spans="1:4" x14ac:dyDescent="0.25">
      <c r="A54" s="11" t="s">
        <v>65</v>
      </c>
      <c r="B54" s="38">
        <f>SUM(B51:B53)</f>
        <v>47004.61942857143</v>
      </c>
    </row>
    <row r="57" spans="1:4" x14ac:dyDescent="0.25">
      <c r="A57" s="243" t="s">
        <v>522</v>
      </c>
      <c r="B57" s="243"/>
      <c r="C57" s="243"/>
      <c r="D57" s="243"/>
    </row>
    <row r="58" spans="1:4" x14ac:dyDescent="0.25">
      <c r="A58" t="s">
        <v>54</v>
      </c>
    </row>
    <row r="59" spans="1:4" ht="15.75" x14ac:dyDescent="0.25">
      <c r="A59" s="244" t="s">
        <v>55</v>
      </c>
      <c r="B59" s="244"/>
      <c r="C59" s="239"/>
      <c r="D59" s="239"/>
    </row>
    <row r="60" spans="1:4" ht="15.75" x14ac:dyDescent="0.25">
      <c r="A60" s="243" t="s">
        <v>56</v>
      </c>
      <c r="B60" s="244"/>
      <c r="C60" s="239"/>
      <c r="D60" s="239"/>
    </row>
    <row r="61" spans="1:4" ht="15.75" x14ac:dyDescent="0.25">
      <c r="A61" s="244" t="s">
        <v>57</v>
      </c>
      <c r="B61" s="244"/>
      <c r="C61" s="239"/>
      <c r="D61" s="239"/>
    </row>
    <row r="62" spans="1:4" x14ac:dyDescent="0.25">
      <c r="A62" s="244" t="s">
        <v>58</v>
      </c>
      <c r="B62" s="244"/>
    </row>
  </sheetData>
  <mergeCells count="23">
    <mergeCell ref="A8:E8"/>
    <mergeCell ref="A9:E9"/>
    <mergeCell ref="A6:B6"/>
    <mergeCell ref="A62:B62"/>
    <mergeCell ref="A5:B5"/>
    <mergeCell ref="C5:E5"/>
    <mergeCell ref="A50:B50"/>
    <mergeCell ref="A57:B57"/>
    <mergeCell ref="C57:D57"/>
    <mergeCell ref="C61:D61"/>
    <mergeCell ref="A61:B61"/>
    <mergeCell ref="A60:B60"/>
    <mergeCell ref="C60:D60"/>
    <mergeCell ref="A59:B59"/>
    <mergeCell ref="C59:D59"/>
    <mergeCell ref="C3:E3"/>
    <mergeCell ref="C6:E6"/>
    <mergeCell ref="A7:E7"/>
    <mergeCell ref="A1:A2"/>
    <mergeCell ref="B1:E2"/>
    <mergeCell ref="A3:B3"/>
    <mergeCell ref="A4:B4"/>
    <mergeCell ref="C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938AE-FB2B-40B4-A5AB-ADD25B44913D}">
  <dimension ref="A1:E63"/>
  <sheetViews>
    <sheetView topLeftCell="A47" workbookViewId="0">
      <selection activeCell="A61" sqref="A61:B63"/>
    </sheetView>
  </sheetViews>
  <sheetFormatPr defaultRowHeight="15" x14ac:dyDescent="0.25"/>
  <cols>
    <col min="1" max="1" width="39.28515625" bestFit="1" customWidth="1"/>
    <col min="2" max="2" width="13.28515625" bestFit="1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2.2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197</v>
      </c>
      <c r="B3" s="275"/>
      <c r="C3" s="255" t="s">
        <v>213</v>
      </c>
      <c r="D3" s="256"/>
      <c r="E3" s="257"/>
    </row>
    <row r="4" spans="1:5" ht="15.75" x14ac:dyDescent="0.25">
      <c r="A4" s="276" t="s">
        <v>269</v>
      </c>
      <c r="B4" s="276"/>
      <c r="C4" s="255" t="s">
        <v>276</v>
      </c>
      <c r="D4" s="256"/>
      <c r="E4" s="257"/>
    </row>
    <row r="5" spans="1:5" ht="15.75" x14ac:dyDescent="0.25">
      <c r="A5" s="254" t="s">
        <v>494</v>
      </c>
      <c r="B5" s="254"/>
      <c r="C5" s="255" t="s">
        <v>277</v>
      </c>
      <c r="D5" s="256"/>
      <c r="E5" s="257"/>
    </row>
    <row r="6" spans="1:5" ht="15.75" x14ac:dyDescent="0.25">
      <c r="A6" s="265" t="s">
        <v>497</v>
      </c>
      <c r="B6" s="280"/>
      <c r="C6" s="255" t="s">
        <v>278</v>
      </c>
      <c r="D6" s="256"/>
      <c r="E6" s="257"/>
    </row>
    <row r="7" spans="1:5" x14ac:dyDescent="0.25">
      <c r="A7" s="260" t="s">
        <v>498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74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198</v>
      </c>
      <c r="B11" s="55" t="s">
        <v>79</v>
      </c>
      <c r="C11" s="45">
        <v>62500</v>
      </c>
      <c r="D11" s="18">
        <f>'[2]Referência Repolho'!D6</f>
        <v>0.25</v>
      </c>
      <c r="E11" s="18">
        <f>C11*D11</f>
        <v>15625</v>
      </c>
    </row>
    <row r="12" spans="1:5" x14ac:dyDescent="0.25">
      <c r="A12" s="16" t="s">
        <v>75</v>
      </c>
      <c r="B12" s="55" t="s">
        <v>14</v>
      </c>
      <c r="C12" s="45">
        <v>1</v>
      </c>
      <c r="D12" s="18">
        <f>'[2]Referência Repolho'!D7</f>
        <v>3148</v>
      </c>
      <c r="E12" s="18">
        <f>C12*D12</f>
        <v>3148</v>
      </c>
    </row>
    <row r="13" spans="1:5" x14ac:dyDescent="0.25">
      <c r="A13" s="16" t="s">
        <v>77</v>
      </c>
      <c r="B13" s="55" t="s">
        <v>14</v>
      </c>
      <c r="C13" s="45">
        <v>1</v>
      </c>
      <c r="D13" s="18">
        <f>'[2]Referência Repolho'!D8</f>
        <v>2000</v>
      </c>
      <c r="E13" s="18">
        <f>C13*D13</f>
        <v>2000</v>
      </c>
    </row>
    <row r="14" spans="1:5" x14ac:dyDescent="0.25">
      <c r="A14" s="16" t="s">
        <v>199</v>
      </c>
      <c r="B14" s="55" t="s">
        <v>14</v>
      </c>
      <c r="C14" s="45">
        <v>6</v>
      </c>
      <c r="D14" s="18">
        <f>'[2]Referência Repolho'!D9</f>
        <v>500</v>
      </c>
      <c r="E14" s="18">
        <f>C14*D14</f>
        <v>3000</v>
      </c>
    </row>
    <row r="15" spans="1:5" x14ac:dyDescent="0.25">
      <c r="A15" s="3" t="s">
        <v>36</v>
      </c>
      <c r="B15" s="31"/>
      <c r="C15" s="32"/>
      <c r="D15" s="32"/>
      <c r="E15" s="4">
        <f>SUM(E11:E14)</f>
        <v>23773</v>
      </c>
    </row>
    <row r="16" spans="1:5" x14ac:dyDescent="0.25">
      <c r="A16" s="22" t="s">
        <v>80</v>
      </c>
      <c r="B16" s="22"/>
      <c r="C16" s="33"/>
      <c r="D16" s="22"/>
      <c r="E16" s="5"/>
    </row>
    <row r="17" spans="1:5" x14ac:dyDescent="0.25">
      <c r="A17" s="34" t="s">
        <v>81</v>
      </c>
      <c r="B17" s="45" t="s">
        <v>113</v>
      </c>
      <c r="C17" s="57">
        <v>3</v>
      </c>
      <c r="D17" s="41">
        <v>150</v>
      </c>
      <c r="E17" s="138">
        <f>C17*D17</f>
        <v>450</v>
      </c>
    </row>
    <row r="18" spans="1:5" x14ac:dyDescent="0.25">
      <c r="A18" s="34" t="s">
        <v>114</v>
      </c>
      <c r="B18" s="45" t="s">
        <v>113</v>
      </c>
      <c r="C18" s="57">
        <v>2</v>
      </c>
      <c r="D18" s="41">
        <v>150</v>
      </c>
      <c r="E18" s="138">
        <f>C18*D18</f>
        <v>300</v>
      </c>
    </row>
    <row r="19" spans="1:5" x14ac:dyDescent="0.25">
      <c r="A19" s="34" t="s">
        <v>118</v>
      </c>
      <c r="B19" s="45" t="s">
        <v>113</v>
      </c>
      <c r="C19" s="57">
        <v>4</v>
      </c>
      <c r="D19" s="41">
        <v>150</v>
      </c>
      <c r="E19" s="138">
        <f>C19*D19</f>
        <v>600</v>
      </c>
    </row>
    <row r="20" spans="1:5" x14ac:dyDescent="0.25">
      <c r="A20" s="3" t="s">
        <v>45</v>
      </c>
      <c r="B20" s="31"/>
      <c r="C20" s="32"/>
      <c r="D20" s="32"/>
      <c r="E20" s="47">
        <f>SUM(E17:E19)</f>
        <v>1350</v>
      </c>
    </row>
    <row r="21" spans="1:5" x14ac:dyDescent="0.25">
      <c r="A21" s="22" t="s">
        <v>90</v>
      </c>
      <c r="B21" s="22"/>
      <c r="C21" s="33"/>
      <c r="D21" s="22"/>
      <c r="E21" s="5"/>
    </row>
    <row r="22" spans="1:5" x14ac:dyDescent="0.25">
      <c r="A22" s="16" t="s">
        <v>200</v>
      </c>
      <c r="B22" s="120" t="s">
        <v>92</v>
      </c>
      <c r="C22" s="45">
        <v>2.1</v>
      </c>
      <c r="D22" s="60">
        <f>'[2]Referência Repolho'!D11</f>
        <v>43</v>
      </c>
      <c r="E22" s="18">
        <f>C22*D22</f>
        <v>90.3</v>
      </c>
    </row>
    <row r="23" spans="1:5" x14ac:dyDescent="0.25">
      <c r="A23" s="16" t="s">
        <v>201</v>
      </c>
      <c r="B23" s="120" t="s">
        <v>92</v>
      </c>
      <c r="C23" s="56">
        <v>1</v>
      </c>
      <c r="D23" s="60">
        <f>'[2]Referência Repolho'!D12</f>
        <v>270</v>
      </c>
      <c r="E23" s="18">
        <f t="shared" ref="E23:E32" si="0">C23*D23</f>
        <v>270</v>
      </c>
    </row>
    <row r="24" spans="1:5" x14ac:dyDescent="0.25">
      <c r="A24" s="16" t="s">
        <v>202</v>
      </c>
      <c r="B24" s="120" t="s">
        <v>79</v>
      </c>
      <c r="C24" s="56">
        <v>1</v>
      </c>
      <c r="D24" s="60">
        <f>'[2]Referência Repolho'!D13</f>
        <v>119</v>
      </c>
      <c r="E24" s="18">
        <f t="shared" si="0"/>
        <v>119</v>
      </c>
    </row>
    <row r="25" spans="1:5" x14ac:dyDescent="0.25">
      <c r="A25" s="34" t="s">
        <v>203</v>
      </c>
      <c r="B25" s="120" t="s">
        <v>92</v>
      </c>
      <c r="C25" s="56">
        <v>1.4</v>
      </c>
      <c r="D25" s="60">
        <f>'[2]Referência Repolho'!D14</f>
        <v>131.1</v>
      </c>
      <c r="E25" s="18">
        <f t="shared" si="0"/>
        <v>183.54</v>
      </c>
    </row>
    <row r="26" spans="1:5" x14ac:dyDescent="0.25">
      <c r="A26" s="16" t="s">
        <v>204</v>
      </c>
      <c r="B26" s="120" t="s">
        <v>92</v>
      </c>
      <c r="C26" s="56">
        <v>2</v>
      </c>
      <c r="D26" s="60">
        <f>'[2]Referência Repolho'!D15</f>
        <v>62.666666666666664</v>
      </c>
      <c r="E26" s="18">
        <f t="shared" si="0"/>
        <v>125.33333333333333</v>
      </c>
    </row>
    <row r="27" spans="1:5" x14ac:dyDescent="0.25">
      <c r="A27" s="16" t="s">
        <v>205</v>
      </c>
      <c r="B27" s="120" t="s">
        <v>92</v>
      </c>
      <c r="C27" s="56">
        <v>0.9</v>
      </c>
      <c r="D27" s="60">
        <f>'[2]Referência Repolho'!D16</f>
        <v>409.46</v>
      </c>
      <c r="E27" s="18">
        <f t="shared" si="0"/>
        <v>368.51400000000001</v>
      </c>
    </row>
    <row r="28" spans="1:5" x14ac:dyDescent="0.25">
      <c r="A28" s="16" t="s">
        <v>206</v>
      </c>
      <c r="B28" s="120" t="s">
        <v>92</v>
      </c>
      <c r="C28" s="56">
        <v>5</v>
      </c>
      <c r="D28" s="60">
        <f>'[2]Referência Repolho'!D17</f>
        <v>71.87</v>
      </c>
      <c r="E28" s="18">
        <f t="shared" si="0"/>
        <v>359.35</v>
      </c>
    </row>
    <row r="29" spans="1:5" x14ac:dyDescent="0.25">
      <c r="A29" s="16" t="s">
        <v>207</v>
      </c>
      <c r="B29" s="120" t="s">
        <v>92</v>
      </c>
      <c r="C29" s="56">
        <v>1.5</v>
      </c>
      <c r="D29" s="60">
        <f>'[2]Referência Repolho'!D18</f>
        <v>18.486666666666668</v>
      </c>
      <c r="E29" s="18">
        <f t="shared" si="0"/>
        <v>27.730000000000004</v>
      </c>
    </row>
    <row r="30" spans="1:5" x14ac:dyDescent="0.25">
      <c r="A30" s="16" t="s">
        <v>32</v>
      </c>
      <c r="B30" s="120" t="s">
        <v>92</v>
      </c>
      <c r="C30" s="56">
        <v>1</v>
      </c>
      <c r="D30" s="60">
        <f>'[2]Referência Repolho'!D19</f>
        <v>17.387499999999999</v>
      </c>
      <c r="E30" s="18">
        <f t="shared" si="0"/>
        <v>17.387499999999999</v>
      </c>
    </row>
    <row r="31" spans="1:5" x14ac:dyDescent="0.25">
      <c r="A31" s="16" t="s">
        <v>33</v>
      </c>
      <c r="B31" s="120" t="s">
        <v>92</v>
      </c>
      <c r="C31" s="56">
        <v>2</v>
      </c>
      <c r="D31" s="60">
        <f>'[2]Referência Repolho'!D20</f>
        <v>28.339999999999996</v>
      </c>
      <c r="E31" s="18">
        <f t="shared" si="0"/>
        <v>56.679999999999993</v>
      </c>
    </row>
    <row r="32" spans="1:5" x14ac:dyDescent="0.25">
      <c r="A32" s="16" t="s">
        <v>34</v>
      </c>
      <c r="B32" s="55" t="s">
        <v>92</v>
      </c>
      <c r="C32" s="56">
        <v>2</v>
      </c>
      <c r="D32" s="60">
        <f>'[2]Referência Repolho'!D21</f>
        <v>23</v>
      </c>
      <c r="E32" s="18">
        <f t="shared" si="0"/>
        <v>46</v>
      </c>
    </row>
    <row r="33" spans="1:5" x14ac:dyDescent="0.25">
      <c r="A33" s="16" t="s">
        <v>29</v>
      </c>
      <c r="B33" s="120" t="s">
        <v>92</v>
      </c>
      <c r="C33" s="56">
        <v>0.5</v>
      </c>
      <c r="D33" s="60">
        <f>'[2]Referência Repolho'!D22</f>
        <v>190</v>
      </c>
      <c r="E33" s="18">
        <f>C33*D33</f>
        <v>95</v>
      </c>
    </row>
    <row r="34" spans="1:5" x14ac:dyDescent="0.25">
      <c r="A34" s="16" t="s">
        <v>30</v>
      </c>
      <c r="B34" s="120" t="s">
        <v>92</v>
      </c>
      <c r="C34" s="56">
        <v>0.7</v>
      </c>
      <c r="D34" s="60">
        <f>'[2]Referência Repolho'!D23</f>
        <v>445</v>
      </c>
      <c r="E34" s="18">
        <f>C34*D34</f>
        <v>311.5</v>
      </c>
    </row>
    <row r="35" spans="1:5" x14ac:dyDescent="0.25">
      <c r="A35" s="3" t="s">
        <v>51</v>
      </c>
      <c r="B35" s="31"/>
      <c r="C35" s="32"/>
      <c r="D35" s="32"/>
      <c r="E35" s="4">
        <f>SUM(E22:E34)</f>
        <v>2070.3348333333333</v>
      </c>
    </row>
    <row r="36" spans="1:5" x14ac:dyDescent="0.25">
      <c r="A36" s="15" t="s">
        <v>95</v>
      </c>
      <c r="B36" s="15"/>
      <c r="C36" s="15"/>
      <c r="D36" s="15"/>
      <c r="E36" s="15"/>
    </row>
    <row r="37" spans="1:5" x14ac:dyDescent="0.25">
      <c r="A37" s="16" t="s">
        <v>208</v>
      </c>
      <c r="B37" s="45" t="s">
        <v>113</v>
      </c>
      <c r="C37" s="45">
        <v>9</v>
      </c>
      <c r="D37" s="41">
        <v>150</v>
      </c>
      <c r="E37" s="23">
        <f>C37*D37</f>
        <v>1350</v>
      </c>
    </row>
    <row r="38" spans="1:5" x14ac:dyDescent="0.25">
      <c r="A38" s="16" t="s">
        <v>168</v>
      </c>
      <c r="B38" s="45" t="s">
        <v>113</v>
      </c>
      <c r="C38" s="45">
        <v>2</v>
      </c>
      <c r="D38" s="41">
        <v>150</v>
      </c>
      <c r="E38" s="23">
        <f t="shared" ref="E38:E45" si="1">C38*D38</f>
        <v>300</v>
      </c>
    </row>
    <row r="39" spans="1:5" x14ac:dyDescent="0.25">
      <c r="A39" s="16" t="s">
        <v>209</v>
      </c>
      <c r="B39" s="45" t="s">
        <v>48</v>
      </c>
      <c r="C39" s="45">
        <v>3</v>
      </c>
      <c r="D39" s="18">
        <v>120</v>
      </c>
      <c r="E39" s="23">
        <f t="shared" si="1"/>
        <v>360</v>
      </c>
    </row>
    <row r="40" spans="1:5" x14ac:dyDescent="0.25">
      <c r="A40" s="16" t="s">
        <v>130</v>
      </c>
      <c r="B40" s="45" t="s">
        <v>48</v>
      </c>
      <c r="C40" s="45">
        <v>40</v>
      </c>
      <c r="D40" s="18">
        <v>120</v>
      </c>
      <c r="E40" s="23">
        <f t="shared" si="1"/>
        <v>4800</v>
      </c>
    </row>
    <row r="41" spans="1:5" x14ac:dyDescent="0.25">
      <c r="A41" s="16" t="s">
        <v>210</v>
      </c>
      <c r="B41" s="45" t="s">
        <v>48</v>
      </c>
      <c r="C41" s="45">
        <v>25</v>
      </c>
      <c r="D41" s="18">
        <v>120</v>
      </c>
      <c r="E41" s="23">
        <f t="shared" si="1"/>
        <v>3000</v>
      </c>
    </row>
    <row r="42" spans="1:5" x14ac:dyDescent="0.25">
      <c r="A42" s="16" t="s">
        <v>211</v>
      </c>
      <c r="B42" s="45" t="s">
        <v>106</v>
      </c>
      <c r="C42" s="45">
        <v>3500</v>
      </c>
      <c r="D42" s="18">
        <v>5.3</v>
      </c>
      <c r="E42" s="23">
        <f t="shared" si="1"/>
        <v>18550</v>
      </c>
    </row>
    <row r="43" spans="1:5" x14ac:dyDescent="0.25">
      <c r="A43" s="16" t="s">
        <v>83</v>
      </c>
      <c r="B43" s="45" t="s">
        <v>48</v>
      </c>
      <c r="C43" s="45">
        <v>28</v>
      </c>
      <c r="D43" s="18">
        <v>120</v>
      </c>
      <c r="E43" s="23">
        <f t="shared" si="1"/>
        <v>3360</v>
      </c>
    </row>
    <row r="44" spans="1:5" x14ac:dyDescent="0.25">
      <c r="A44" s="16" t="s">
        <v>109</v>
      </c>
      <c r="B44" s="45" t="s">
        <v>48</v>
      </c>
      <c r="C44" s="45">
        <v>1</v>
      </c>
      <c r="D44" s="18">
        <v>2500</v>
      </c>
      <c r="E44" s="23">
        <f t="shared" si="1"/>
        <v>2500</v>
      </c>
    </row>
    <row r="45" spans="1:5" x14ac:dyDescent="0.25">
      <c r="A45" s="16" t="s">
        <v>132</v>
      </c>
      <c r="B45" s="45" t="s">
        <v>48</v>
      </c>
      <c r="C45" s="45">
        <v>22</v>
      </c>
      <c r="D45" s="18">
        <v>120</v>
      </c>
      <c r="E45" s="23">
        <f t="shared" si="1"/>
        <v>2640</v>
      </c>
    </row>
    <row r="46" spans="1:5" x14ac:dyDescent="0.25">
      <c r="A46" s="37" t="s">
        <v>103</v>
      </c>
      <c r="B46" s="37"/>
      <c r="C46" s="37"/>
      <c r="D46" s="37"/>
      <c r="E46" s="38">
        <f>SUM(E37:E45)</f>
        <v>36860</v>
      </c>
    </row>
    <row r="47" spans="1:5" x14ac:dyDescent="0.25">
      <c r="A47" s="37" t="s">
        <v>52</v>
      </c>
      <c r="B47" s="37"/>
      <c r="C47" s="37"/>
      <c r="D47" s="37"/>
      <c r="E47" s="38">
        <f>SUM(E15,E20,E35,E46)</f>
        <v>64053.334833333334</v>
      </c>
    </row>
    <row r="50" spans="1:4" x14ac:dyDescent="0.25">
      <c r="A50" s="241" t="s">
        <v>53</v>
      </c>
      <c r="B50" s="242"/>
    </row>
    <row r="51" spans="1:4" x14ac:dyDescent="0.25">
      <c r="A51" s="15" t="str">
        <f>A10</f>
        <v>1-Preparo de solo/Plantio</v>
      </c>
      <c r="B51" s="25">
        <f>E15</f>
        <v>23773</v>
      </c>
    </row>
    <row r="52" spans="1:4" x14ac:dyDescent="0.25">
      <c r="A52" s="22" t="str">
        <f>A16</f>
        <v>2-Serviços</v>
      </c>
      <c r="B52" s="61">
        <f>E20</f>
        <v>1350</v>
      </c>
    </row>
    <row r="53" spans="1:4" x14ac:dyDescent="0.25">
      <c r="A53" s="22" t="str">
        <f>A21</f>
        <v>3-Tratos Culturais</v>
      </c>
      <c r="B53" s="25">
        <f>E35</f>
        <v>2070.3348333333333</v>
      </c>
    </row>
    <row r="54" spans="1:4" x14ac:dyDescent="0.25">
      <c r="A54" s="22" t="str">
        <f>A36</f>
        <v>4-Serviços</v>
      </c>
      <c r="B54" s="25">
        <f>E46</f>
        <v>36860</v>
      </c>
    </row>
    <row r="55" spans="1:4" x14ac:dyDescent="0.25">
      <c r="A55" s="11" t="s">
        <v>65</v>
      </c>
      <c r="B55" s="38">
        <f>SUM(B51:B54)</f>
        <v>64053.334833333334</v>
      </c>
    </row>
    <row r="58" spans="1:4" x14ac:dyDescent="0.25">
      <c r="A58" s="243" t="s">
        <v>496</v>
      </c>
      <c r="B58" s="243"/>
      <c r="C58" s="243"/>
      <c r="D58" s="243"/>
    </row>
    <row r="59" spans="1:4" x14ac:dyDescent="0.25">
      <c r="A59" t="s">
        <v>54</v>
      </c>
    </row>
    <row r="60" spans="1:4" ht="15.75" x14ac:dyDescent="0.25">
      <c r="A60" s="244" t="s">
        <v>55</v>
      </c>
      <c r="B60" s="244"/>
      <c r="C60" s="239"/>
      <c r="D60" s="239"/>
    </row>
    <row r="61" spans="1:4" ht="15.75" x14ac:dyDescent="0.25">
      <c r="A61" s="243" t="s">
        <v>56</v>
      </c>
      <c r="B61" s="244"/>
      <c r="C61" s="239"/>
      <c r="D61" s="239"/>
    </row>
    <row r="62" spans="1:4" ht="15.75" x14ac:dyDescent="0.25">
      <c r="A62" s="244" t="s">
        <v>57</v>
      </c>
      <c r="B62" s="244"/>
      <c r="C62" s="239"/>
      <c r="D62" s="239"/>
    </row>
    <row r="63" spans="1:4" x14ac:dyDescent="0.25">
      <c r="A63" s="244" t="s">
        <v>58</v>
      </c>
      <c r="B63" s="244"/>
    </row>
  </sheetData>
  <mergeCells count="23">
    <mergeCell ref="A9:E9"/>
    <mergeCell ref="A1:A2"/>
    <mergeCell ref="B1:E2"/>
    <mergeCell ref="A3:B3"/>
    <mergeCell ref="A4:B4"/>
    <mergeCell ref="C4:E4"/>
    <mergeCell ref="C3:E3"/>
    <mergeCell ref="C6:E6"/>
    <mergeCell ref="A5:B5"/>
    <mergeCell ref="C5:E5"/>
    <mergeCell ref="A7:E7"/>
    <mergeCell ref="A8:E8"/>
    <mergeCell ref="A6:B6"/>
    <mergeCell ref="A63:B63"/>
    <mergeCell ref="A62:B62"/>
    <mergeCell ref="C62:D62"/>
    <mergeCell ref="A50:B50"/>
    <mergeCell ref="A58:B58"/>
    <mergeCell ref="C58:D58"/>
    <mergeCell ref="A60:B60"/>
    <mergeCell ref="C60:D60"/>
    <mergeCell ref="A61:B61"/>
    <mergeCell ref="C61:D6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579A3-71CF-4F03-A773-9F72F1385980}">
  <dimension ref="A1:E54"/>
  <sheetViews>
    <sheetView topLeftCell="A38" workbookViewId="0">
      <selection activeCell="M15" sqref="M15"/>
    </sheetView>
  </sheetViews>
  <sheetFormatPr defaultRowHeight="15" x14ac:dyDescent="0.25"/>
  <cols>
    <col min="1" max="1" width="38.42578125" customWidth="1"/>
    <col min="2" max="2" width="14.28515625" bestFit="1" customWidth="1"/>
    <col min="3" max="3" width="14.5703125" customWidth="1"/>
    <col min="4" max="4" width="13.42578125" bestFit="1" customWidth="1"/>
    <col min="5" max="5" width="12.7109375" customWidth="1"/>
  </cols>
  <sheetData>
    <row r="1" spans="1:5" ht="14.45" customHeight="1" x14ac:dyDescent="0.25">
      <c r="A1" s="271"/>
      <c r="B1" s="247" t="s">
        <v>0</v>
      </c>
      <c r="C1" s="247"/>
      <c r="D1" s="247"/>
      <c r="E1" s="247"/>
    </row>
    <row r="2" spans="1:5" ht="35.25" customHeight="1" x14ac:dyDescent="0.25">
      <c r="A2" s="271"/>
      <c r="B2" s="247"/>
      <c r="C2" s="247"/>
      <c r="D2" s="247"/>
      <c r="E2" s="247"/>
    </row>
    <row r="3" spans="1:5" ht="15.75" x14ac:dyDescent="0.25">
      <c r="A3" s="275" t="s">
        <v>417</v>
      </c>
      <c r="B3" s="275"/>
      <c r="C3" s="255" t="s">
        <v>294</v>
      </c>
      <c r="D3" s="256"/>
      <c r="E3" s="257"/>
    </row>
    <row r="4" spans="1:5" ht="15.75" x14ac:dyDescent="0.25">
      <c r="A4" s="276" t="s">
        <v>418</v>
      </c>
      <c r="B4" s="276"/>
      <c r="C4" s="255" t="s">
        <v>463</v>
      </c>
      <c r="D4" s="256"/>
      <c r="E4" s="257"/>
    </row>
    <row r="5" spans="1:5" ht="15.75" x14ac:dyDescent="0.25">
      <c r="A5" s="281" t="s">
        <v>520</v>
      </c>
      <c r="B5" s="282"/>
      <c r="C5" s="255" t="s">
        <v>414</v>
      </c>
      <c r="D5" s="256"/>
      <c r="E5" s="257"/>
    </row>
    <row r="6" spans="1:5" ht="15.75" x14ac:dyDescent="0.25">
      <c r="A6" s="265" t="s">
        <v>548</v>
      </c>
      <c r="B6" s="280"/>
      <c r="C6" s="255" t="s">
        <v>415</v>
      </c>
      <c r="D6" s="256"/>
      <c r="E6" s="257"/>
    </row>
    <row r="7" spans="1:5" x14ac:dyDescent="0.25">
      <c r="A7" s="260" t="s">
        <v>544</v>
      </c>
      <c r="B7" s="261"/>
      <c r="C7" s="261"/>
      <c r="D7" s="261"/>
      <c r="E7" s="262"/>
    </row>
    <row r="8" spans="1:5" x14ac:dyDescent="0.25">
      <c r="A8" s="270" t="s">
        <v>6</v>
      </c>
      <c r="B8" s="270"/>
      <c r="C8" s="270"/>
      <c r="D8" s="270"/>
      <c r="E8" s="270"/>
    </row>
    <row r="9" spans="1:5" x14ac:dyDescent="0.25">
      <c r="A9" s="266" t="s">
        <v>7</v>
      </c>
      <c r="B9" s="266"/>
      <c r="C9" s="266"/>
      <c r="D9" s="266"/>
      <c r="E9" s="266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6" t="s">
        <v>78</v>
      </c>
      <c r="B11" s="142" t="s">
        <v>416</v>
      </c>
      <c r="C11" s="62">
        <v>1</v>
      </c>
      <c r="D11" s="18">
        <f>'[1]Referência Sorgo '!D7</f>
        <v>487.5</v>
      </c>
      <c r="E11" s="18">
        <f>C11*D11</f>
        <v>487.5</v>
      </c>
    </row>
    <row r="12" spans="1:5" x14ac:dyDescent="0.25">
      <c r="A12" s="16" t="s">
        <v>214</v>
      </c>
      <c r="B12" s="55" t="s">
        <v>14</v>
      </c>
      <c r="C12" s="62">
        <v>0.3</v>
      </c>
      <c r="D12" s="23">
        <f>'[1]Referência Sorgo '!D6</f>
        <v>2852.5</v>
      </c>
      <c r="E12" s="18">
        <f>C12*D12</f>
        <v>855.75</v>
      </c>
    </row>
    <row r="13" spans="1:5" x14ac:dyDescent="0.25">
      <c r="A13" s="16" t="s">
        <v>30</v>
      </c>
      <c r="B13" s="45" t="str">
        <f>'[1]Referencia Milho'!B15</f>
        <v>L</v>
      </c>
      <c r="C13" s="210">
        <f>'[1]Referencia Milho'!C15</f>
        <v>1</v>
      </c>
      <c r="D13" s="46">
        <f>'[1]Referência Sorgo '!D11</f>
        <v>75</v>
      </c>
      <c r="E13" s="36">
        <f t="shared" ref="E13:E22" si="0">C13*D13</f>
        <v>75</v>
      </c>
    </row>
    <row r="14" spans="1:5" x14ac:dyDescent="0.25">
      <c r="A14" s="16" t="s">
        <v>29</v>
      </c>
      <c r="B14" s="45" t="str">
        <f>'[1]Referencia Milho'!B17</f>
        <v>L</v>
      </c>
      <c r="C14" s="210">
        <f>'[1]Referencia Milho'!C17</f>
        <v>1</v>
      </c>
      <c r="D14" s="46">
        <f>'[1]Referência Sorgo '!D10</f>
        <v>28</v>
      </c>
      <c r="E14" s="36">
        <f t="shared" si="0"/>
        <v>28</v>
      </c>
    </row>
    <row r="15" spans="1:5" x14ac:dyDescent="0.25">
      <c r="A15" s="16" t="s">
        <v>23</v>
      </c>
      <c r="B15" s="45">
        <f>'[1]Referencia Milho'!B19</f>
        <v>0</v>
      </c>
      <c r="C15" s="210">
        <v>1</v>
      </c>
      <c r="D15" s="46">
        <f>'[1]Referência Sorgo '!D17</f>
        <v>24.75</v>
      </c>
      <c r="E15" s="36">
        <f t="shared" si="0"/>
        <v>24.75</v>
      </c>
    </row>
    <row r="16" spans="1:5" x14ac:dyDescent="0.25">
      <c r="A16" s="16" t="s">
        <v>143</v>
      </c>
      <c r="B16" s="45" t="str">
        <f>'[1]Referencia Milho'!B20</f>
        <v>L</v>
      </c>
      <c r="C16" s="210">
        <f>'[1]Referencia Milho'!C20</f>
        <v>0.15</v>
      </c>
      <c r="D16" s="46">
        <f>'[1]Referência Sorgo '!D18</f>
        <v>22.320000000000004</v>
      </c>
      <c r="E16" s="36">
        <f t="shared" si="0"/>
        <v>3.3480000000000003</v>
      </c>
    </row>
    <row r="17" spans="1:5" ht="15" customHeight="1" x14ac:dyDescent="0.25">
      <c r="A17" s="16" t="s">
        <v>32</v>
      </c>
      <c r="B17" s="45" t="str">
        <f>'[1]Referencia Milho'!B24</f>
        <v>L</v>
      </c>
      <c r="C17" s="210">
        <v>0.2</v>
      </c>
      <c r="D17" s="46">
        <f>'[1]Referência Sorgo '!D22</f>
        <v>102.2</v>
      </c>
      <c r="E17" s="36">
        <f t="shared" si="0"/>
        <v>20.440000000000001</v>
      </c>
    </row>
    <row r="18" spans="1:5" x14ac:dyDescent="0.25">
      <c r="A18" s="16" t="s">
        <v>33</v>
      </c>
      <c r="B18" s="45" t="str">
        <f>'[1]Referencia Milho'!B25</f>
        <v>Kg</v>
      </c>
      <c r="C18" s="210">
        <v>1</v>
      </c>
      <c r="D18" s="46">
        <f>'[1]Referência Sorgo '!D23</f>
        <v>25</v>
      </c>
      <c r="E18" s="36">
        <f t="shared" si="0"/>
        <v>25</v>
      </c>
    </row>
    <row r="19" spans="1:5" x14ac:dyDescent="0.25">
      <c r="A19" s="16" t="s">
        <v>549</v>
      </c>
      <c r="B19" s="45" t="s">
        <v>60</v>
      </c>
      <c r="C19" s="211">
        <v>0.2</v>
      </c>
      <c r="D19" s="18">
        <f>'[1]LISTA INSUMOS 08-2024'!B6</f>
        <v>3706.6666666666665</v>
      </c>
      <c r="E19" s="36">
        <f t="shared" si="0"/>
        <v>741.33333333333337</v>
      </c>
    </row>
    <row r="20" spans="1:5" x14ac:dyDescent="0.25">
      <c r="A20" s="16" t="s">
        <v>550</v>
      </c>
      <c r="B20" s="45" t="s">
        <v>60</v>
      </c>
      <c r="C20" s="211">
        <v>0.2</v>
      </c>
      <c r="D20" s="18">
        <v>2519.2600000000002</v>
      </c>
      <c r="E20" s="36">
        <f t="shared" si="0"/>
        <v>503.85200000000009</v>
      </c>
    </row>
    <row r="21" spans="1:5" x14ac:dyDescent="0.25">
      <c r="A21" s="16" t="s">
        <v>20</v>
      </c>
      <c r="B21" s="45" t="str">
        <f>'[1]Referencia Milho'!B27</f>
        <v>L</v>
      </c>
      <c r="C21" s="210">
        <v>1</v>
      </c>
      <c r="D21" s="46">
        <f>'[1]Referência Sorgo '!D25</f>
        <v>59.714285714285715</v>
      </c>
      <c r="E21" s="36">
        <f t="shared" si="0"/>
        <v>59.714285714285715</v>
      </c>
    </row>
    <row r="22" spans="1:5" x14ac:dyDescent="0.25">
      <c r="A22" s="16" t="s">
        <v>143</v>
      </c>
      <c r="B22" s="45" t="str">
        <f>'[1]Referencia Milho'!B29</f>
        <v>Ton</v>
      </c>
      <c r="C22" s="210">
        <f>'[1]Referencia Milho'!C29</f>
        <v>0.22</v>
      </c>
      <c r="D22" s="46">
        <f>'[1]Referência Sorgo '!D18</f>
        <v>22.320000000000004</v>
      </c>
      <c r="E22" s="36">
        <f t="shared" si="0"/>
        <v>4.910400000000001</v>
      </c>
    </row>
    <row r="23" spans="1:5" x14ac:dyDescent="0.25">
      <c r="A23" s="3" t="s">
        <v>36</v>
      </c>
      <c r="B23" s="3"/>
      <c r="C23" s="4"/>
      <c r="D23" s="4"/>
      <c r="E23" s="4">
        <f>SUM(E11:E22)</f>
        <v>2829.5980190476193</v>
      </c>
    </row>
    <row r="24" spans="1:5" x14ac:dyDescent="0.25">
      <c r="A24" s="5" t="s">
        <v>37</v>
      </c>
      <c r="B24" s="5"/>
      <c r="C24" s="6"/>
      <c r="D24" s="5"/>
      <c r="E24" s="5"/>
    </row>
    <row r="25" spans="1:5" x14ac:dyDescent="0.25">
      <c r="A25" s="7" t="s">
        <v>279</v>
      </c>
      <c r="B25" s="7" t="s">
        <v>113</v>
      </c>
      <c r="C25" s="8">
        <v>3</v>
      </c>
      <c r="D25" s="153">
        <v>130</v>
      </c>
      <c r="E25" s="9">
        <f>C25*D25</f>
        <v>390</v>
      </c>
    </row>
    <row r="26" spans="1:5" x14ac:dyDescent="0.25">
      <c r="A26" s="7" t="s">
        <v>377</v>
      </c>
      <c r="B26" s="7" t="s">
        <v>113</v>
      </c>
      <c r="C26" s="8">
        <v>2</v>
      </c>
      <c r="D26" s="153">
        <v>130</v>
      </c>
      <c r="E26" s="9">
        <f t="shared" ref="E26:E34" si="1">C26*D26</f>
        <v>260</v>
      </c>
    </row>
    <row r="27" spans="1:5" x14ac:dyDescent="0.25">
      <c r="A27" s="7" t="s">
        <v>378</v>
      </c>
      <c r="B27" s="7" t="s">
        <v>113</v>
      </c>
      <c r="C27" s="8">
        <v>2</v>
      </c>
      <c r="D27" s="153">
        <v>130</v>
      </c>
      <c r="E27" s="9">
        <f t="shared" si="1"/>
        <v>260</v>
      </c>
    </row>
    <row r="28" spans="1:5" x14ac:dyDescent="0.25">
      <c r="A28" s="7" t="s">
        <v>189</v>
      </c>
      <c r="B28" s="7" t="s">
        <v>113</v>
      </c>
      <c r="C28" s="8">
        <v>2</v>
      </c>
      <c r="D28" s="153">
        <v>130</v>
      </c>
      <c r="E28" s="9">
        <f t="shared" si="1"/>
        <v>260</v>
      </c>
    </row>
    <row r="29" spans="1:5" x14ac:dyDescent="0.25">
      <c r="A29" s="7" t="s">
        <v>114</v>
      </c>
      <c r="B29" s="7" t="s">
        <v>113</v>
      </c>
      <c r="C29" s="10">
        <v>1.5</v>
      </c>
      <c r="D29" s="153">
        <v>130</v>
      </c>
      <c r="E29" s="9">
        <f>C29*D29</f>
        <v>195</v>
      </c>
    </row>
    <row r="30" spans="1:5" x14ac:dyDescent="0.25">
      <c r="A30" s="7" t="s">
        <v>379</v>
      </c>
      <c r="B30" s="7" t="s">
        <v>113</v>
      </c>
      <c r="C30" s="10">
        <v>1.5</v>
      </c>
      <c r="D30" s="153">
        <v>130</v>
      </c>
      <c r="E30" s="9">
        <f t="shared" si="1"/>
        <v>195</v>
      </c>
    </row>
    <row r="31" spans="1:5" x14ac:dyDescent="0.25">
      <c r="A31" s="7" t="s">
        <v>380</v>
      </c>
      <c r="B31" s="7" t="s">
        <v>113</v>
      </c>
      <c r="C31" s="10">
        <v>1.5</v>
      </c>
      <c r="D31" s="153">
        <v>130</v>
      </c>
      <c r="E31" s="9">
        <f t="shared" si="1"/>
        <v>195</v>
      </c>
    </row>
    <row r="32" spans="1:5" x14ac:dyDescent="0.25">
      <c r="A32" s="7" t="s">
        <v>381</v>
      </c>
      <c r="B32" s="7" t="s">
        <v>113</v>
      </c>
      <c r="C32" s="10">
        <v>1.5</v>
      </c>
      <c r="D32" s="153">
        <v>130</v>
      </c>
      <c r="E32" s="9">
        <f t="shared" si="1"/>
        <v>195</v>
      </c>
    </row>
    <row r="33" spans="1:5" x14ac:dyDescent="0.25">
      <c r="A33" s="7" t="s">
        <v>382</v>
      </c>
      <c r="B33" s="7" t="s">
        <v>113</v>
      </c>
      <c r="C33" s="10">
        <v>1.5</v>
      </c>
      <c r="D33" s="153">
        <v>130</v>
      </c>
      <c r="E33" s="9">
        <f t="shared" si="1"/>
        <v>195</v>
      </c>
    </row>
    <row r="34" spans="1:5" x14ac:dyDescent="0.25">
      <c r="A34" s="7" t="s">
        <v>383</v>
      </c>
      <c r="B34" s="7" t="s">
        <v>113</v>
      </c>
      <c r="C34" s="10">
        <v>2</v>
      </c>
      <c r="D34" s="153">
        <v>130</v>
      </c>
      <c r="E34" s="9">
        <f t="shared" si="1"/>
        <v>260</v>
      </c>
    </row>
    <row r="35" spans="1:5" x14ac:dyDescent="0.25">
      <c r="A35" s="3" t="s">
        <v>45</v>
      </c>
      <c r="B35" s="3"/>
      <c r="C35" s="4"/>
      <c r="D35" s="4"/>
      <c r="E35" s="4">
        <f>SUM(E25:E34)</f>
        <v>2405</v>
      </c>
    </row>
    <row r="36" spans="1:5" x14ac:dyDescent="0.25">
      <c r="A36" s="5" t="s">
        <v>46</v>
      </c>
      <c r="B36" s="5"/>
      <c r="C36" s="6"/>
      <c r="D36" s="5"/>
      <c r="E36" s="5"/>
    </row>
    <row r="37" spans="1:5" x14ac:dyDescent="0.25">
      <c r="A37" s="7" t="s">
        <v>280</v>
      </c>
      <c r="B37" s="7" t="s">
        <v>113</v>
      </c>
      <c r="C37" s="10">
        <v>1</v>
      </c>
      <c r="D37" s="9">
        <v>350</v>
      </c>
      <c r="E37" s="9">
        <f>C37*D37</f>
        <v>350</v>
      </c>
    </row>
    <row r="38" spans="1:5" x14ac:dyDescent="0.25">
      <c r="A38" s="3" t="s">
        <v>51</v>
      </c>
      <c r="B38" s="3"/>
      <c r="C38" s="4"/>
      <c r="D38" s="4"/>
      <c r="E38" s="4">
        <f>E37</f>
        <v>350</v>
      </c>
    </row>
    <row r="39" spans="1:5" x14ac:dyDescent="0.25">
      <c r="A39" s="11" t="s">
        <v>52</v>
      </c>
      <c r="B39" s="11"/>
      <c r="C39" s="12"/>
      <c r="D39" s="11"/>
      <c r="E39" s="141">
        <f>SUM(E23,E35,E38)</f>
        <v>5584.5980190476193</v>
      </c>
    </row>
    <row r="40" spans="1:5" ht="15.75" x14ac:dyDescent="0.25">
      <c r="A40" s="13"/>
      <c r="B40" s="13"/>
      <c r="C40" s="13"/>
      <c r="D40" s="13"/>
      <c r="E40" s="13"/>
    </row>
    <row r="41" spans="1:5" ht="15.75" x14ac:dyDescent="0.25">
      <c r="A41" s="13"/>
      <c r="B41" s="13"/>
      <c r="C41" s="13"/>
      <c r="D41" s="13"/>
      <c r="E41" s="13"/>
    </row>
    <row r="42" spans="1:5" ht="15.75" x14ac:dyDescent="0.25">
      <c r="A42" s="241" t="s">
        <v>53</v>
      </c>
      <c r="B42" s="242"/>
      <c r="C42" s="13"/>
      <c r="D42" s="13"/>
      <c r="E42" s="13"/>
    </row>
    <row r="43" spans="1:5" ht="15.75" x14ac:dyDescent="0.25">
      <c r="A43" s="15" t="s">
        <v>8</v>
      </c>
      <c r="B43" s="25">
        <f>E23</f>
        <v>2829.5980190476193</v>
      </c>
      <c r="C43" s="13"/>
      <c r="D43" s="13"/>
      <c r="E43" s="13"/>
    </row>
    <row r="44" spans="1:5" ht="15.75" x14ac:dyDescent="0.25">
      <c r="A44" s="22" t="s">
        <v>37</v>
      </c>
      <c r="B44" s="25">
        <f>E35</f>
        <v>2405</v>
      </c>
      <c r="C44" s="13"/>
      <c r="D44" s="13"/>
      <c r="E44" s="13"/>
    </row>
    <row r="45" spans="1:5" ht="15.75" x14ac:dyDescent="0.25">
      <c r="A45" s="22" t="s">
        <v>46</v>
      </c>
      <c r="B45" s="25">
        <f>E38</f>
        <v>350</v>
      </c>
      <c r="C45" s="13"/>
      <c r="D45" s="13"/>
      <c r="E45" s="13"/>
    </row>
    <row r="46" spans="1:5" ht="15.75" x14ac:dyDescent="0.25">
      <c r="A46" s="14" t="s">
        <v>65</v>
      </c>
      <c r="B46" s="26">
        <f>E39</f>
        <v>5584.5980190476193</v>
      </c>
      <c r="C46" s="13"/>
      <c r="D46" s="13"/>
      <c r="E46" s="13"/>
    </row>
    <row r="47" spans="1:5" ht="15.75" x14ac:dyDescent="0.25">
      <c r="A47" s="13"/>
      <c r="B47" s="13"/>
      <c r="C47" s="13"/>
      <c r="D47" s="13"/>
      <c r="E47" s="13"/>
    </row>
    <row r="48" spans="1:5" ht="15.75" x14ac:dyDescent="0.25">
      <c r="A48" s="13"/>
      <c r="B48" s="13"/>
      <c r="C48" s="13"/>
      <c r="D48" s="13"/>
      <c r="E48" s="13"/>
    </row>
    <row r="49" spans="1:5" ht="15.75" x14ac:dyDescent="0.25">
      <c r="A49" s="243" t="s">
        <v>522</v>
      </c>
      <c r="B49" s="243"/>
      <c r="C49" s="239"/>
      <c r="D49" s="239"/>
      <c r="E49" s="13"/>
    </row>
    <row r="50" spans="1:5" ht="15.75" x14ac:dyDescent="0.25">
      <c r="A50" s="13" t="s">
        <v>54</v>
      </c>
      <c r="B50" s="13"/>
      <c r="C50" s="13"/>
      <c r="D50" s="13"/>
      <c r="E50" s="13"/>
    </row>
    <row r="51" spans="1:5" ht="15.75" x14ac:dyDescent="0.25">
      <c r="A51" s="239" t="s">
        <v>55</v>
      </c>
      <c r="B51" s="239"/>
      <c r="C51" s="239"/>
      <c r="D51" s="239"/>
      <c r="E51" s="13"/>
    </row>
    <row r="52" spans="1:5" ht="15.75" x14ac:dyDescent="0.25">
      <c r="A52" s="239" t="s">
        <v>56</v>
      </c>
      <c r="B52" s="239"/>
      <c r="C52" s="109"/>
      <c r="D52" s="109"/>
      <c r="E52" s="13"/>
    </row>
    <row r="53" spans="1:5" ht="15.75" x14ac:dyDescent="0.25">
      <c r="A53" s="239" t="s">
        <v>57</v>
      </c>
      <c r="B53" s="239"/>
      <c r="C53" s="239"/>
      <c r="D53" s="239"/>
      <c r="E53" s="13"/>
    </row>
    <row r="54" spans="1:5" ht="15.75" x14ac:dyDescent="0.25">
      <c r="A54" s="239" t="s">
        <v>58</v>
      </c>
      <c r="B54" s="239"/>
      <c r="C54" s="239"/>
      <c r="D54" s="239"/>
      <c r="E54" s="13"/>
    </row>
  </sheetData>
  <mergeCells count="23">
    <mergeCell ref="A9:E9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6:B6"/>
    <mergeCell ref="A5:B5"/>
    <mergeCell ref="A52:B52"/>
    <mergeCell ref="A54:B54"/>
    <mergeCell ref="C54:D54"/>
    <mergeCell ref="A53:B53"/>
    <mergeCell ref="C53:D53"/>
    <mergeCell ref="A42:B42"/>
    <mergeCell ref="A49:B49"/>
    <mergeCell ref="C49:D49"/>
    <mergeCell ref="A51:B51"/>
    <mergeCell ref="C51:D5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30EB-EEE3-4FD3-8057-920DF7DC2436}">
  <dimension ref="A1:E56"/>
  <sheetViews>
    <sheetView topLeftCell="A41" workbookViewId="0">
      <selection activeCell="I13" sqref="I13"/>
    </sheetView>
  </sheetViews>
  <sheetFormatPr defaultRowHeight="15" x14ac:dyDescent="0.25"/>
  <cols>
    <col min="1" max="1" width="38.42578125" customWidth="1"/>
    <col min="2" max="2" width="13.7109375" customWidth="1"/>
    <col min="3" max="3" width="14.5703125" customWidth="1"/>
    <col min="4" max="4" width="13.42578125" bestFit="1" customWidth="1"/>
    <col min="5" max="5" width="12.7109375" customWidth="1"/>
  </cols>
  <sheetData>
    <row r="1" spans="1:5" ht="15" customHeight="1" x14ac:dyDescent="0.25">
      <c r="A1" s="271"/>
      <c r="B1" s="247" t="s">
        <v>0</v>
      </c>
      <c r="C1" s="247"/>
      <c r="D1" s="247"/>
      <c r="E1" s="247"/>
    </row>
    <row r="2" spans="1:5" ht="33.75" customHeight="1" x14ac:dyDescent="0.25">
      <c r="A2" s="271"/>
      <c r="B2" s="247"/>
      <c r="C2" s="247"/>
      <c r="D2" s="247"/>
      <c r="E2" s="247"/>
    </row>
    <row r="3" spans="1:5" ht="15.75" x14ac:dyDescent="0.25">
      <c r="A3" s="275" t="s">
        <v>464</v>
      </c>
      <c r="B3" s="275"/>
      <c r="C3" s="255" t="s">
        <v>294</v>
      </c>
      <c r="D3" s="256"/>
      <c r="E3" s="257"/>
    </row>
    <row r="4" spans="1:5" ht="15.75" x14ac:dyDescent="0.25">
      <c r="A4" s="276" t="s">
        <v>418</v>
      </c>
      <c r="B4" s="276"/>
      <c r="C4" s="255" t="s">
        <v>551</v>
      </c>
      <c r="D4" s="256"/>
      <c r="E4" s="257"/>
    </row>
    <row r="5" spans="1:5" ht="15.75" x14ac:dyDescent="0.25">
      <c r="A5" s="281" t="s">
        <v>520</v>
      </c>
      <c r="B5" s="282"/>
      <c r="C5" s="255" t="s">
        <v>414</v>
      </c>
      <c r="D5" s="256"/>
      <c r="E5" s="257"/>
    </row>
    <row r="6" spans="1:5" ht="15.75" x14ac:dyDescent="0.25">
      <c r="A6" s="265" t="s">
        <v>552</v>
      </c>
      <c r="B6" s="280"/>
      <c r="C6" s="255" t="s">
        <v>415</v>
      </c>
      <c r="D6" s="256"/>
      <c r="E6" s="257"/>
    </row>
    <row r="7" spans="1:5" x14ac:dyDescent="0.25">
      <c r="A7" s="260" t="s">
        <v>388</v>
      </c>
      <c r="B7" s="261"/>
      <c r="C7" s="261"/>
      <c r="D7" s="261"/>
      <c r="E7" s="262"/>
    </row>
    <row r="8" spans="1:5" x14ac:dyDescent="0.25">
      <c r="A8" s="270" t="s">
        <v>6</v>
      </c>
      <c r="B8" s="270"/>
      <c r="C8" s="270"/>
      <c r="D8" s="270"/>
      <c r="E8" s="270"/>
    </row>
    <row r="9" spans="1:5" x14ac:dyDescent="0.25">
      <c r="A9" s="266" t="s">
        <v>7</v>
      </c>
      <c r="B9" s="266"/>
      <c r="C9" s="266"/>
      <c r="D9" s="266"/>
      <c r="E9" s="266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6" t="s">
        <v>78</v>
      </c>
      <c r="B11" s="142" t="s">
        <v>416</v>
      </c>
      <c r="C11" s="62">
        <v>1</v>
      </c>
      <c r="D11" s="18">
        <f>'[1]Referência Sorgo '!D7</f>
        <v>487.5</v>
      </c>
      <c r="E11" s="18">
        <f>C11*D11</f>
        <v>487.5</v>
      </c>
    </row>
    <row r="12" spans="1:5" x14ac:dyDescent="0.25">
      <c r="A12" s="16" t="s">
        <v>214</v>
      </c>
      <c r="B12" s="55" t="s">
        <v>14</v>
      </c>
      <c r="C12" s="62">
        <v>0.4</v>
      </c>
      <c r="D12" s="23">
        <f>'[1]Referência Sorgo '!D6</f>
        <v>2852.5</v>
      </c>
      <c r="E12" s="18">
        <f>C12*D12</f>
        <v>1141</v>
      </c>
    </row>
    <row r="13" spans="1:5" x14ac:dyDescent="0.25">
      <c r="A13" s="16" t="s">
        <v>30</v>
      </c>
      <c r="B13" s="45" t="str">
        <f>'[1]Referencia Milho'!B15</f>
        <v>L</v>
      </c>
      <c r="C13" s="35">
        <f>'[1]Referencia Milho'!C15</f>
        <v>1</v>
      </c>
      <c r="D13" s="46">
        <f>'[1]Referência Sorgo '!D11</f>
        <v>75</v>
      </c>
      <c r="E13" s="36">
        <f t="shared" ref="E13:E24" si="0">C13*D13</f>
        <v>75</v>
      </c>
    </row>
    <row r="14" spans="1:5" x14ac:dyDescent="0.25">
      <c r="A14" s="16" t="s">
        <v>29</v>
      </c>
      <c r="B14" s="45" t="str">
        <f>'[1]Referencia Milho'!B17</f>
        <v>L</v>
      </c>
      <c r="C14" s="35">
        <f>'[1]Referencia Milho'!C17</f>
        <v>1</v>
      </c>
      <c r="D14" s="46">
        <f>'[1]Referência Sorgo '!D10</f>
        <v>28</v>
      </c>
      <c r="E14" s="36">
        <f t="shared" si="0"/>
        <v>28</v>
      </c>
    </row>
    <row r="15" spans="1:5" x14ac:dyDescent="0.25">
      <c r="A15" s="16" t="s">
        <v>22</v>
      </c>
      <c r="B15" s="45" t="str">
        <f>'[1]Referencia Milho'!B18</f>
        <v>L</v>
      </c>
      <c r="C15" s="35">
        <f>'[1]Referencia Milho'!C18</f>
        <v>0.1</v>
      </c>
      <c r="D15" s="46">
        <f>'[1]Referência Sorgo '!D16</f>
        <v>200.41</v>
      </c>
      <c r="E15" s="36">
        <f t="shared" si="0"/>
        <v>20.041</v>
      </c>
    </row>
    <row r="16" spans="1:5" ht="15" customHeight="1" x14ac:dyDescent="0.25">
      <c r="A16" s="16" t="s">
        <v>23</v>
      </c>
      <c r="B16" s="45">
        <f>'[1]Referencia Milho'!B19</f>
        <v>0</v>
      </c>
      <c r="C16" s="35">
        <f>'[1]Referencia Milho'!C19</f>
        <v>0.4</v>
      </c>
      <c r="D16" s="46">
        <f>'[1]Referência Sorgo '!D17</f>
        <v>24.75</v>
      </c>
      <c r="E16" s="36">
        <f t="shared" si="0"/>
        <v>9.9</v>
      </c>
    </row>
    <row r="17" spans="1:5" x14ac:dyDescent="0.25">
      <c r="A17" s="16" t="s">
        <v>143</v>
      </c>
      <c r="B17" s="45" t="str">
        <f>'[1]Referencia Milho'!B20</f>
        <v>L</v>
      </c>
      <c r="C17" s="35">
        <f>'[1]Referencia Milho'!C20</f>
        <v>0.15</v>
      </c>
      <c r="D17" s="46">
        <f>'[1]Referência Sorgo '!D18</f>
        <v>22.320000000000004</v>
      </c>
      <c r="E17" s="36">
        <f t="shared" si="0"/>
        <v>3.3480000000000003</v>
      </c>
    </row>
    <row r="18" spans="1:5" x14ac:dyDescent="0.25">
      <c r="A18" s="16" t="s">
        <v>25</v>
      </c>
      <c r="B18" s="45" t="str">
        <f>'[1]Referencia Milho'!B23</f>
        <v>L</v>
      </c>
      <c r="C18" s="35">
        <f>'[1]Referencia Milho'!C23</f>
        <v>1</v>
      </c>
      <c r="D18" s="46">
        <f>'[1]Referência Sorgo '!D21</f>
        <v>297.66666666666669</v>
      </c>
      <c r="E18" s="36">
        <f t="shared" si="0"/>
        <v>297.66666666666669</v>
      </c>
    </row>
    <row r="19" spans="1:5" x14ac:dyDescent="0.25">
      <c r="A19" s="16" t="s">
        <v>32</v>
      </c>
      <c r="B19" s="45" t="str">
        <f>'[1]Referencia Milho'!B24</f>
        <v>L</v>
      </c>
      <c r="C19" s="35">
        <v>0.5</v>
      </c>
      <c r="D19" s="46">
        <f>'[1]Referência Sorgo '!D22</f>
        <v>102.2</v>
      </c>
      <c r="E19" s="36">
        <f t="shared" si="0"/>
        <v>51.1</v>
      </c>
    </row>
    <row r="20" spans="1:5" x14ac:dyDescent="0.25">
      <c r="A20" s="16" t="s">
        <v>549</v>
      </c>
      <c r="B20" s="45" t="s">
        <v>60</v>
      </c>
      <c r="C20" s="211">
        <v>0.2</v>
      </c>
      <c r="D20" s="18">
        <f>'[1]LISTA INSUMOS 08-2024'!B7</f>
        <v>3630</v>
      </c>
      <c r="E20" s="36">
        <f t="shared" si="0"/>
        <v>726</v>
      </c>
    </row>
    <row r="21" spans="1:5" x14ac:dyDescent="0.25">
      <c r="A21" s="16" t="s">
        <v>550</v>
      </c>
      <c r="B21" s="45" t="s">
        <v>60</v>
      </c>
      <c r="C21" s="211">
        <v>0.2</v>
      </c>
      <c r="D21" s="18">
        <v>2519.2600000000002</v>
      </c>
      <c r="E21" s="36">
        <f t="shared" si="0"/>
        <v>503.85200000000009</v>
      </c>
    </row>
    <row r="22" spans="1:5" x14ac:dyDescent="0.25">
      <c r="A22" s="16" t="s">
        <v>33</v>
      </c>
      <c r="B22" s="45" t="str">
        <f>'[1]Referencia Milho'!B25</f>
        <v>Kg</v>
      </c>
      <c r="C22" s="35">
        <v>1</v>
      </c>
      <c r="D22" s="46">
        <f>'[1]Referência Sorgo '!D23</f>
        <v>25</v>
      </c>
      <c r="E22" s="36">
        <f t="shared" si="0"/>
        <v>25</v>
      </c>
    </row>
    <row r="23" spans="1:5" x14ac:dyDescent="0.25">
      <c r="A23" s="16" t="s">
        <v>20</v>
      </c>
      <c r="B23" s="45" t="str">
        <f>'[1]Referencia Milho'!B27</f>
        <v>L</v>
      </c>
      <c r="C23" s="35">
        <f>'[1]Referencia Milho'!C27</f>
        <v>0.1</v>
      </c>
      <c r="D23" s="46">
        <f>'[1]Referência Sorgo '!D25</f>
        <v>59.714285714285715</v>
      </c>
      <c r="E23" s="36">
        <f t="shared" si="0"/>
        <v>5.9714285714285715</v>
      </c>
    </row>
    <row r="24" spans="1:5" x14ac:dyDescent="0.25">
      <c r="A24" s="16" t="s">
        <v>143</v>
      </c>
      <c r="B24" s="45" t="str">
        <f>'[1]Referencia Milho'!B29</f>
        <v>Ton</v>
      </c>
      <c r="C24" s="35">
        <f>'[1]Referencia Milho'!C29</f>
        <v>0.22</v>
      </c>
      <c r="D24" s="46">
        <f>'[1]Referência Sorgo '!D18</f>
        <v>22.320000000000004</v>
      </c>
      <c r="E24" s="36">
        <f t="shared" si="0"/>
        <v>4.910400000000001</v>
      </c>
    </row>
    <row r="25" spans="1:5" x14ac:dyDescent="0.25">
      <c r="A25" s="3" t="s">
        <v>36</v>
      </c>
      <c r="B25" s="3"/>
      <c r="C25" s="4"/>
      <c r="D25" s="4"/>
      <c r="E25" s="4">
        <f>SUM(E11:E24)</f>
        <v>3379.2894952380957</v>
      </c>
    </row>
    <row r="26" spans="1:5" x14ac:dyDescent="0.25">
      <c r="A26" s="5" t="s">
        <v>37</v>
      </c>
      <c r="B26" s="5"/>
      <c r="C26" s="6"/>
      <c r="D26" s="5"/>
      <c r="E26" s="5"/>
    </row>
    <row r="27" spans="1:5" x14ac:dyDescent="0.25">
      <c r="A27" s="7" t="s">
        <v>279</v>
      </c>
      <c r="B27" s="7" t="s">
        <v>113</v>
      </c>
      <c r="C27" s="8">
        <v>3</v>
      </c>
      <c r="D27" s="153">
        <v>150</v>
      </c>
      <c r="E27" s="9">
        <f>C27*D27</f>
        <v>450</v>
      </c>
    </row>
    <row r="28" spans="1:5" x14ac:dyDescent="0.25">
      <c r="A28" s="7" t="s">
        <v>377</v>
      </c>
      <c r="B28" s="7" t="s">
        <v>113</v>
      </c>
      <c r="C28" s="8">
        <v>2</v>
      </c>
      <c r="D28" s="153">
        <v>150</v>
      </c>
      <c r="E28" s="9">
        <f t="shared" ref="E28:E36" si="1">C28*D28</f>
        <v>300</v>
      </c>
    </row>
    <row r="29" spans="1:5" x14ac:dyDescent="0.25">
      <c r="A29" s="7" t="s">
        <v>378</v>
      </c>
      <c r="B29" s="7" t="s">
        <v>113</v>
      </c>
      <c r="C29" s="8">
        <v>3</v>
      </c>
      <c r="D29" s="153">
        <v>150</v>
      </c>
      <c r="E29" s="9">
        <f t="shared" si="1"/>
        <v>450</v>
      </c>
    </row>
    <row r="30" spans="1:5" x14ac:dyDescent="0.25">
      <c r="A30" s="7" t="s">
        <v>189</v>
      </c>
      <c r="B30" s="7" t="s">
        <v>113</v>
      </c>
      <c r="C30" s="8">
        <v>2</v>
      </c>
      <c r="D30" s="153">
        <v>150</v>
      </c>
      <c r="E30" s="9">
        <f t="shared" si="1"/>
        <v>300</v>
      </c>
    </row>
    <row r="31" spans="1:5" x14ac:dyDescent="0.25">
      <c r="A31" s="7" t="s">
        <v>114</v>
      </c>
      <c r="B31" s="7" t="s">
        <v>113</v>
      </c>
      <c r="C31" s="10">
        <v>1.5</v>
      </c>
      <c r="D31" s="153">
        <v>150</v>
      </c>
      <c r="E31" s="9">
        <f t="shared" si="1"/>
        <v>225</v>
      </c>
    </row>
    <row r="32" spans="1:5" x14ac:dyDescent="0.25">
      <c r="A32" s="7" t="s">
        <v>379</v>
      </c>
      <c r="B32" s="7" t="s">
        <v>113</v>
      </c>
      <c r="C32" s="10">
        <v>1.5</v>
      </c>
      <c r="D32" s="153">
        <v>150</v>
      </c>
      <c r="E32" s="9">
        <f t="shared" si="1"/>
        <v>225</v>
      </c>
    </row>
    <row r="33" spans="1:5" x14ac:dyDescent="0.25">
      <c r="A33" s="7" t="s">
        <v>380</v>
      </c>
      <c r="B33" s="7" t="s">
        <v>113</v>
      </c>
      <c r="C33" s="10">
        <v>1.5</v>
      </c>
      <c r="D33" s="153">
        <v>150</v>
      </c>
      <c r="E33" s="9">
        <f t="shared" si="1"/>
        <v>225</v>
      </c>
    </row>
    <row r="34" spans="1:5" x14ac:dyDescent="0.25">
      <c r="A34" s="7" t="s">
        <v>381</v>
      </c>
      <c r="B34" s="7" t="s">
        <v>113</v>
      </c>
      <c r="C34" s="10">
        <v>1.5</v>
      </c>
      <c r="D34" s="153">
        <v>150</v>
      </c>
      <c r="E34" s="9">
        <f t="shared" si="1"/>
        <v>225</v>
      </c>
    </row>
    <row r="35" spans="1:5" x14ac:dyDescent="0.25">
      <c r="A35" s="7" t="s">
        <v>382</v>
      </c>
      <c r="B35" s="7" t="s">
        <v>113</v>
      </c>
      <c r="C35" s="10">
        <v>1.5</v>
      </c>
      <c r="D35" s="153">
        <v>150</v>
      </c>
      <c r="E35" s="9">
        <f t="shared" si="1"/>
        <v>225</v>
      </c>
    </row>
    <row r="36" spans="1:5" x14ac:dyDescent="0.25">
      <c r="A36" s="7" t="s">
        <v>383</v>
      </c>
      <c r="B36" s="7" t="s">
        <v>113</v>
      </c>
      <c r="C36" s="10">
        <v>2</v>
      </c>
      <c r="D36" s="153">
        <v>150</v>
      </c>
      <c r="E36" s="9">
        <f t="shared" si="1"/>
        <v>300</v>
      </c>
    </row>
    <row r="37" spans="1:5" x14ac:dyDescent="0.25">
      <c r="A37" s="3" t="s">
        <v>45</v>
      </c>
      <c r="B37" s="3"/>
      <c r="C37" s="4"/>
      <c r="D37" s="4"/>
      <c r="E37" s="4">
        <f>SUM(E27:E36)</f>
        <v>2925</v>
      </c>
    </row>
    <row r="38" spans="1:5" x14ac:dyDescent="0.25">
      <c r="A38" s="5" t="s">
        <v>46</v>
      </c>
      <c r="B38" s="5"/>
      <c r="C38" s="6"/>
      <c r="D38" s="5"/>
      <c r="E38" s="5"/>
    </row>
    <row r="39" spans="1:5" x14ac:dyDescent="0.25">
      <c r="A39" s="7" t="s">
        <v>280</v>
      </c>
      <c r="B39" s="7" t="s">
        <v>113</v>
      </c>
      <c r="C39" s="10">
        <v>1.5</v>
      </c>
      <c r="D39" s="9">
        <v>400</v>
      </c>
      <c r="E39" s="9">
        <f>C39*D39</f>
        <v>600</v>
      </c>
    </row>
    <row r="40" spans="1:5" x14ac:dyDescent="0.25">
      <c r="A40" s="3" t="s">
        <v>51</v>
      </c>
      <c r="B40" s="3"/>
      <c r="C40" s="4"/>
      <c r="D40" s="4"/>
      <c r="E40" s="4">
        <f>E39</f>
        <v>600</v>
      </c>
    </row>
    <row r="41" spans="1:5" x14ac:dyDescent="0.25">
      <c r="A41" s="11" t="s">
        <v>52</v>
      </c>
      <c r="B41" s="11"/>
      <c r="C41" s="12"/>
      <c r="D41" s="11"/>
      <c r="E41" s="141">
        <f>SUM(E25,E37,E40)</f>
        <v>6904.2894952380957</v>
      </c>
    </row>
    <row r="42" spans="1:5" ht="15.75" x14ac:dyDescent="0.25">
      <c r="A42" s="13"/>
      <c r="B42" s="13"/>
      <c r="C42" s="13"/>
      <c r="D42" s="13"/>
      <c r="E42" s="13"/>
    </row>
    <row r="43" spans="1:5" ht="15.75" x14ac:dyDescent="0.25">
      <c r="A43" s="13"/>
      <c r="B43" s="13"/>
      <c r="C43" s="13"/>
      <c r="D43" s="13"/>
      <c r="E43" s="13"/>
    </row>
    <row r="44" spans="1:5" ht="15.75" x14ac:dyDescent="0.25">
      <c r="A44" s="241" t="s">
        <v>53</v>
      </c>
      <c r="B44" s="242"/>
      <c r="C44" s="13"/>
      <c r="D44" s="13"/>
      <c r="E44" s="13"/>
    </row>
    <row r="45" spans="1:5" ht="15.75" x14ac:dyDescent="0.25">
      <c r="A45" s="15" t="s">
        <v>8</v>
      </c>
      <c r="B45" s="25">
        <f>E25</f>
        <v>3379.2894952380957</v>
      </c>
      <c r="C45" s="13"/>
      <c r="D45" s="13"/>
      <c r="E45" s="13"/>
    </row>
    <row r="46" spans="1:5" ht="15.75" x14ac:dyDescent="0.25">
      <c r="A46" s="22" t="s">
        <v>37</v>
      </c>
      <c r="B46" s="25">
        <f>E37</f>
        <v>2925</v>
      </c>
      <c r="C46" s="13"/>
      <c r="D46" s="13"/>
      <c r="E46" s="13"/>
    </row>
    <row r="47" spans="1:5" ht="15.75" x14ac:dyDescent="0.25">
      <c r="A47" s="22" t="s">
        <v>46</v>
      </c>
      <c r="B47" s="25">
        <f>E40</f>
        <v>600</v>
      </c>
      <c r="C47" s="13"/>
      <c r="D47" s="13"/>
      <c r="E47" s="13"/>
    </row>
    <row r="48" spans="1:5" ht="15.75" x14ac:dyDescent="0.25">
      <c r="A48" s="14" t="s">
        <v>65</v>
      </c>
      <c r="B48" s="26">
        <f>E41</f>
        <v>6904.2894952380957</v>
      </c>
      <c r="C48" s="13"/>
      <c r="D48" s="13"/>
      <c r="E48" s="13"/>
    </row>
    <row r="49" spans="1:5" ht="15.75" x14ac:dyDescent="0.25">
      <c r="A49" s="13"/>
      <c r="B49" s="13"/>
      <c r="C49" s="13"/>
      <c r="D49" s="13"/>
      <c r="E49" s="13"/>
    </row>
    <row r="50" spans="1:5" ht="15.75" x14ac:dyDescent="0.25">
      <c r="A50" s="13"/>
      <c r="B50" s="13"/>
      <c r="C50" s="13"/>
      <c r="D50" s="13"/>
      <c r="E50" s="13"/>
    </row>
    <row r="51" spans="1:5" ht="15.75" x14ac:dyDescent="0.25">
      <c r="A51" s="243" t="s">
        <v>522</v>
      </c>
      <c r="B51" s="243"/>
      <c r="C51" s="239"/>
      <c r="D51" s="239"/>
      <c r="E51" s="13"/>
    </row>
    <row r="52" spans="1:5" ht="15.75" x14ac:dyDescent="0.25">
      <c r="A52" s="13" t="s">
        <v>54</v>
      </c>
      <c r="B52" s="13"/>
      <c r="C52" s="13"/>
      <c r="D52" s="13"/>
      <c r="E52" s="13"/>
    </row>
    <row r="53" spans="1:5" ht="15.75" x14ac:dyDescent="0.25">
      <c r="A53" s="239" t="s">
        <v>55</v>
      </c>
      <c r="B53" s="239"/>
      <c r="C53" s="239"/>
      <c r="D53" s="239"/>
      <c r="E53" s="13"/>
    </row>
    <row r="54" spans="1:5" ht="15.75" x14ac:dyDescent="0.25">
      <c r="A54" s="239" t="s">
        <v>56</v>
      </c>
      <c r="B54" s="239"/>
      <c r="C54" s="109"/>
      <c r="D54" s="109"/>
      <c r="E54" s="13"/>
    </row>
    <row r="55" spans="1:5" ht="15.75" x14ac:dyDescent="0.25">
      <c r="A55" s="239" t="s">
        <v>57</v>
      </c>
      <c r="B55" s="239"/>
      <c r="C55" s="239"/>
      <c r="D55" s="239"/>
      <c r="E55" s="13"/>
    </row>
    <row r="56" spans="1:5" ht="15.75" x14ac:dyDescent="0.25">
      <c r="A56" s="239" t="s">
        <v>58</v>
      </c>
      <c r="B56" s="239"/>
      <c r="C56" s="239"/>
      <c r="D56" s="239"/>
      <c r="E56" s="13"/>
    </row>
  </sheetData>
  <mergeCells count="23"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6:B6"/>
    <mergeCell ref="A55:B55"/>
    <mergeCell ref="A56:B56"/>
    <mergeCell ref="C56:D56"/>
    <mergeCell ref="C55:D55"/>
    <mergeCell ref="A54:B54"/>
    <mergeCell ref="A44:B44"/>
    <mergeCell ref="A51:B51"/>
    <mergeCell ref="C51:D51"/>
    <mergeCell ref="A53:B53"/>
    <mergeCell ref="C53:D5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BA8AB-BA60-4F2E-9D49-99658921A571}">
  <dimension ref="A1:E55"/>
  <sheetViews>
    <sheetView topLeftCell="A35" workbookViewId="0">
      <selection activeCell="C13" sqref="C13"/>
    </sheetView>
  </sheetViews>
  <sheetFormatPr defaultRowHeight="15" x14ac:dyDescent="0.25"/>
  <cols>
    <col min="1" max="1" width="37.5703125" customWidth="1"/>
    <col min="2" max="2" width="14.85546875" customWidth="1"/>
    <col min="3" max="3" width="12.5703125" customWidth="1"/>
    <col min="4" max="4" width="14.28515625" customWidth="1"/>
    <col min="5" max="5" width="13.28515625" customWidth="1"/>
  </cols>
  <sheetData>
    <row r="1" spans="1:5" ht="15" customHeight="1" x14ac:dyDescent="0.25">
      <c r="A1" s="271"/>
      <c r="B1" s="247" t="s">
        <v>0</v>
      </c>
      <c r="C1" s="247"/>
      <c r="D1" s="247"/>
      <c r="E1" s="247"/>
    </row>
    <row r="2" spans="1:5" ht="27" customHeight="1" x14ac:dyDescent="0.25">
      <c r="A2" s="271"/>
      <c r="B2" s="247"/>
      <c r="C2" s="247"/>
      <c r="D2" s="247"/>
      <c r="E2" s="247"/>
    </row>
    <row r="3" spans="1:5" ht="15.75" x14ac:dyDescent="0.25">
      <c r="A3" s="275" t="s">
        <v>212</v>
      </c>
      <c r="B3" s="275"/>
      <c r="C3" s="255" t="s">
        <v>413</v>
      </c>
      <c r="D3" s="256"/>
      <c r="E3" s="257"/>
    </row>
    <row r="4" spans="1:5" ht="15.75" x14ac:dyDescent="0.25">
      <c r="A4" s="276" t="s">
        <v>269</v>
      </c>
      <c r="B4" s="276"/>
      <c r="C4" s="255" t="s">
        <v>465</v>
      </c>
      <c r="D4" s="256"/>
      <c r="E4" s="257"/>
    </row>
    <row r="5" spans="1:5" ht="15.75" x14ac:dyDescent="0.25">
      <c r="A5" s="176" t="s">
        <v>520</v>
      </c>
      <c r="B5" s="176"/>
      <c r="C5" s="255" t="s">
        <v>277</v>
      </c>
      <c r="D5" s="256"/>
      <c r="E5" s="257"/>
    </row>
    <row r="6" spans="1:5" ht="15.75" x14ac:dyDescent="0.25">
      <c r="A6" s="265" t="s">
        <v>547</v>
      </c>
      <c r="B6" s="280"/>
      <c r="C6" s="255" t="s">
        <v>278</v>
      </c>
      <c r="D6" s="256"/>
      <c r="E6" s="257"/>
    </row>
    <row r="7" spans="1:5" x14ac:dyDescent="0.25">
      <c r="A7" s="260" t="s">
        <v>404</v>
      </c>
      <c r="B7" s="261"/>
      <c r="C7" s="261"/>
      <c r="D7" s="261"/>
      <c r="E7" s="262"/>
    </row>
    <row r="8" spans="1:5" x14ac:dyDescent="0.25">
      <c r="A8" s="270" t="s">
        <v>6</v>
      </c>
      <c r="B8" s="270"/>
      <c r="C8" s="270"/>
      <c r="D8" s="270"/>
      <c r="E8" s="270"/>
    </row>
    <row r="9" spans="1:5" x14ac:dyDescent="0.25">
      <c r="A9" s="266" t="s">
        <v>7</v>
      </c>
      <c r="B9" s="266"/>
      <c r="C9" s="266"/>
      <c r="D9" s="266"/>
      <c r="E9" s="266"/>
    </row>
    <row r="10" spans="1:5" x14ac:dyDescent="0.25">
      <c r="A10" s="1" t="s">
        <v>8</v>
      </c>
      <c r="B10" s="2" t="s">
        <v>9</v>
      </c>
      <c r="C10" s="2" t="s">
        <v>10</v>
      </c>
      <c r="D10" s="2" t="s">
        <v>11</v>
      </c>
      <c r="E10" s="2" t="s">
        <v>12</v>
      </c>
    </row>
    <row r="11" spans="1:5" x14ac:dyDescent="0.25">
      <c r="A11" s="16" t="s">
        <v>78</v>
      </c>
      <c r="B11" s="55" t="s">
        <v>79</v>
      </c>
      <c r="C11" s="62">
        <f>'[1]Referência Batata'!C6</f>
        <v>5000</v>
      </c>
      <c r="D11" s="18">
        <f>'[1]Referência Batata'!D6</f>
        <v>7</v>
      </c>
      <c r="E11" s="18">
        <f>C11*D11</f>
        <v>35000</v>
      </c>
    </row>
    <row r="12" spans="1:5" x14ac:dyDescent="0.25">
      <c r="A12" s="16" t="s">
        <v>214</v>
      </c>
      <c r="B12" s="55" t="s">
        <v>14</v>
      </c>
      <c r="C12" s="62">
        <v>1</v>
      </c>
      <c r="D12" s="23">
        <f>'[1]Referência Batata'!D7</f>
        <v>3630</v>
      </c>
      <c r="E12" s="18">
        <f t="shared" ref="E12:E21" si="0">C12*D12</f>
        <v>3630</v>
      </c>
    </row>
    <row r="13" spans="1:5" x14ac:dyDescent="0.25">
      <c r="A13" s="16" t="s">
        <v>215</v>
      </c>
      <c r="B13" s="55" t="s">
        <v>14</v>
      </c>
      <c r="C13" s="62">
        <f>'[1]Referência Batata'!C8</f>
        <v>0.8</v>
      </c>
      <c r="D13" s="23">
        <f>'[1]Referência Batata'!D8</f>
        <v>2852.5</v>
      </c>
      <c r="E13" s="18">
        <f t="shared" si="0"/>
        <v>2282</v>
      </c>
    </row>
    <row r="14" spans="1:5" x14ac:dyDescent="0.25">
      <c r="A14" s="16" t="s">
        <v>216</v>
      </c>
      <c r="B14" s="55" t="s">
        <v>14</v>
      </c>
      <c r="C14" s="62">
        <f>'[1]Referência Batata'!C9</f>
        <v>1</v>
      </c>
      <c r="D14" s="23">
        <f>'[1]Referência Batata'!D9</f>
        <v>3176.6666666666665</v>
      </c>
      <c r="E14" s="18">
        <f t="shared" si="0"/>
        <v>3176.6666666666665</v>
      </c>
    </row>
    <row r="15" spans="1:5" x14ac:dyDescent="0.25">
      <c r="A15" s="16" t="s">
        <v>29</v>
      </c>
      <c r="B15" s="45" t="s">
        <v>17</v>
      </c>
      <c r="C15" s="62">
        <f>'[1]Referência Batata'!C10</f>
        <v>2</v>
      </c>
      <c r="D15" s="23">
        <f>'[1]Referência Batata'!D10</f>
        <v>39</v>
      </c>
      <c r="E15" s="46">
        <f t="shared" si="0"/>
        <v>78</v>
      </c>
    </row>
    <row r="16" spans="1:5" x14ac:dyDescent="0.25">
      <c r="A16" s="16" t="s">
        <v>30</v>
      </c>
      <c r="B16" s="45" t="s">
        <v>17</v>
      </c>
      <c r="C16" s="62">
        <f>'[1]Referência Batata'!C11</f>
        <v>0.8</v>
      </c>
      <c r="D16" s="23">
        <f>'[1]Referência Batata'!D11</f>
        <v>338.42857142857144</v>
      </c>
      <c r="E16" s="18">
        <f t="shared" si="0"/>
        <v>270.74285714285719</v>
      </c>
    </row>
    <row r="17" spans="1:5" x14ac:dyDescent="0.25">
      <c r="A17" s="16" t="s">
        <v>16</v>
      </c>
      <c r="B17" s="45" t="s">
        <v>17</v>
      </c>
      <c r="C17" s="62">
        <f>'[1]Referência Batata'!C12</f>
        <v>1</v>
      </c>
      <c r="D17" s="23">
        <f>'[1]Referência Batata'!D12</f>
        <v>81</v>
      </c>
      <c r="E17" s="18">
        <f t="shared" si="0"/>
        <v>81</v>
      </c>
    </row>
    <row r="18" spans="1:5" x14ac:dyDescent="0.25">
      <c r="A18" s="16" t="s">
        <v>18</v>
      </c>
      <c r="B18" s="45" t="s">
        <v>17</v>
      </c>
      <c r="C18" s="62">
        <f>'[1]Referência Batata'!C13</f>
        <v>0.2</v>
      </c>
      <c r="D18" s="23">
        <f>'[1]Referência Batata'!D13</f>
        <v>155</v>
      </c>
      <c r="E18" s="18">
        <f t="shared" si="0"/>
        <v>31</v>
      </c>
    </row>
    <row r="19" spans="1:5" x14ac:dyDescent="0.25">
      <c r="A19" s="34" t="s">
        <v>21</v>
      </c>
      <c r="B19" s="45" t="s">
        <v>17</v>
      </c>
      <c r="C19" s="62">
        <f>'[1]Referência Batata'!C14</f>
        <v>4</v>
      </c>
      <c r="D19" s="23">
        <f>'[1]Referência Batata'!D14</f>
        <v>111.14285714285714</v>
      </c>
      <c r="E19" s="18">
        <f t="shared" si="0"/>
        <v>444.57142857142856</v>
      </c>
    </row>
    <row r="20" spans="1:5" x14ac:dyDescent="0.25">
      <c r="A20" s="16" t="s">
        <v>22</v>
      </c>
      <c r="B20" s="45" t="s">
        <v>17</v>
      </c>
      <c r="C20" s="62">
        <f>'[1]Referência Batata'!C15</f>
        <v>1</v>
      </c>
      <c r="D20" s="23">
        <f>'[1]Referência Batata'!D15</f>
        <v>89.5</v>
      </c>
      <c r="E20" s="18">
        <f t="shared" si="0"/>
        <v>89.5</v>
      </c>
    </row>
    <row r="21" spans="1:5" x14ac:dyDescent="0.25">
      <c r="A21" s="16" t="s">
        <v>217</v>
      </c>
      <c r="B21" s="120" t="s">
        <v>92</v>
      </c>
      <c r="C21" s="62">
        <f>'[1]Referência Batata'!C18</f>
        <v>8</v>
      </c>
      <c r="D21" s="23">
        <f>'[1]Referência Batata'!D18</f>
        <v>110</v>
      </c>
      <c r="E21" s="18">
        <f t="shared" si="0"/>
        <v>880</v>
      </c>
    </row>
    <row r="22" spans="1:5" x14ac:dyDescent="0.25">
      <c r="A22" s="3" t="s">
        <v>36</v>
      </c>
      <c r="B22" s="3"/>
      <c r="C22" s="4"/>
      <c r="D22" s="4"/>
      <c r="E22" s="4">
        <f>SUM(E11:E21)</f>
        <v>45963.480952380945</v>
      </c>
    </row>
    <row r="23" spans="1:5" x14ac:dyDescent="0.25">
      <c r="A23" s="5" t="s">
        <v>37</v>
      </c>
      <c r="B23" s="5"/>
      <c r="C23" s="6"/>
      <c r="D23" s="5"/>
      <c r="E23" s="5"/>
    </row>
    <row r="24" spans="1:5" x14ac:dyDescent="0.25">
      <c r="A24" s="7" t="s">
        <v>218</v>
      </c>
      <c r="B24" s="7" t="s">
        <v>113</v>
      </c>
      <c r="C24" s="8">
        <v>2</v>
      </c>
      <c r="D24" s="41">
        <v>150</v>
      </c>
      <c r="E24" s="9">
        <f>C24*D24</f>
        <v>300</v>
      </c>
    </row>
    <row r="25" spans="1:5" x14ac:dyDescent="0.25">
      <c r="A25" s="7" t="s">
        <v>81</v>
      </c>
      <c r="B25" s="7" t="s">
        <v>113</v>
      </c>
      <c r="C25" s="8">
        <v>3</v>
      </c>
      <c r="D25" s="41">
        <v>150</v>
      </c>
      <c r="E25" s="9">
        <f t="shared" ref="E25:E33" si="1">C25*D25</f>
        <v>450</v>
      </c>
    </row>
    <row r="26" spans="1:5" x14ac:dyDescent="0.25">
      <c r="A26" s="7" t="s">
        <v>219</v>
      </c>
      <c r="B26" s="7" t="s">
        <v>113</v>
      </c>
      <c r="C26" s="8">
        <v>2</v>
      </c>
      <c r="D26" s="41">
        <v>150</v>
      </c>
      <c r="E26" s="9">
        <f t="shared" si="1"/>
        <v>300</v>
      </c>
    </row>
    <row r="27" spans="1:5" x14ac:dyDescent="0.25">
      <c r="A27" s="7" t="s">
        <v>124</v>
      </c>
      <c r="B27" s="7" t="s">
        <v>113</v>
      </c>
      <c r="C27" s="8">
        <v>4</v>
      </c>
      <c r="D27" s="41">
        <v>150</v>
      </c>
      <c r="E27" s="9">
        <f t="shared" si="1"/>
        <v>600</v>
      </c>
    </row>
    <row r="28" spans="1:5" x14ac:dyDescent="0.25">
      <c r="A28" s="7" t="s">
        <v>187</v>
      </c>
      <c r="B28" s="7" t="s">
        <v>113</v>
      </c>
      <c r="C28" s="10">
        <v>2</v>
      </c>
      <c r="D28" s="41">
        <v>150</v>
      </c>
      <c r="E28" s="9">
        <f t="shared" si="1"/>
        <v>300</v>
      </c>
    </row>
    <row r="29" spans="1:5" x14ac:dyDescent="0.25">
      <c r="A29" s="7" t="s">
        <v>220</v>
      </c>
      <c r="B29" s="7" t="s">
        <v>113</v>
      </c>
      <c r="C29" s="10">
        <v>2</v>
      </c>
      <c r="D29" s="41">
        <v>150</v>
      </c>
      <c r="E29" s="9">
        <f t="shared" si="1"/>
        <v>300</v>
      </c>
    </row>
    <row r="30" spans="1:5" x14ac:dyDescent="0.25">
      <c r="A30" s="7" t="s">
        <v>221</v>
      </c>
      <c r="B30" s="7" t="s">
        <v>50</v>
      </c>
      <c r="C30" s="10">
        <v>1</v>
      </c>
      <c r="D30" s="9">
        <v>500</v>
      </c>
      <c r="E30" s="9">
        <f t="shared" si="1"/>
        <v>500</v>
      </c>
    </row>
    <row r="31" spans="1:5" x14ac:dyDescent="0.25">
      <c r="A31" s="7" t="s">
        <v>169</v>
      </c>
      <c r="B31" s="7" t="s">
        <v>113</v>
      </c>
      <c r="C31" s="10">
        <v>1</v>
      </c>
      <c r="D31" s="9">
        <v>1100</v>
      </c>
      <c r="E31" s="9">
        <f t="shared" si="1"/>
        <v>1100</v>
      </c>
    </row>
    <row r="32" spans="1:5" x14ac:dyDescent="0.25">
      <c r="A32" s="7" t="s">
        <v>384</v>
      </c>
      <c r="B32" s="7" t="s">
        <v>113</v>
      </c>
      <c r="C32" s="10">
        <v>2</v>
      </c>
      <c r="D32" s="41">
        <v>150</v>
      </c>
      <c r="E32" s="9">
        <f t="shared" si="1"/>
        <v>300</v>
      </c>
    </row>
    <row r="33" spans="1:5" x14ac:dyDescent="0.25">
      <c r="A33" s="7" t="s">
        <v>222</v>
      </c>
      <c r="B33" s="7" t="s">
        <v>113</v>
      </c>
      <c r="C33" s="10">
        <v>4</v>
      </c>
      <c r="D33" s="41">
        <v>150</v>
      </c>
      <c r="E33" s="9">
        <f t="shared" si="1"/>
        <v>600</v>
      </c>
    </row>
    <row r="34" spans="1:5" x14ac:dyDescent="0.25">
      <c r="A34" s="3" t="s">
        <v>45</v>
      </c>
      <c r="B34" s="3"/>
      <c r="C34" s="4"/>
      <c r="D34" s="4"/>
      <c r="E34" s="4">
        <f>SUM(E24:E33)</f>
        <v>4750</v>
      </c>
    </row>
    <row r="35" spans="1:5" x14ac:dyDescent="0.25">
      <c r="A35" s="5" t="s">
        <v>46</v>
      </c>
      <c r="B35" s="5"/>
      <c r="C35" s="6"/>
      <c r="D35" s="5"/>
      <c r="E35" s="5"/>
    </row>
    <row r="36" spans="1:5" x14ac:dyDescent="0.25">
      <c r="A36" s="7" t="s">
        <v>223</v>
      </c>
      <c r="B36" s="7" t="s">
        <v>113</v>
      </c>
      <c r="C36" s="140">
        <v>1.2</v>
      </c>
      <c r="D36" s="41">
        <v>150</v>
      </c>
      <c r="E36" s="9">
        <f>C36*D36</f>
        <v>180</v>
      </c>
    </row>
    <row r="37" spans="1:5" x14ac:dyDescent="0.25">
      <c r="A37" s="7" t="s">
        <v>224</v>
      </c>
      <c r="B37" s="7" t="s">
        <v>48</v>
      </c>
      <c r="C37" s="10">
        <v>20</v>
      </c>
      <c r="D37" s="9">
        <v>120</v>
      </c>
      <c r="E37" s="9">
        <f>C37*D37</f>
        <v>2400</v>
      </c>
    </row>
    <row r="38" spans="1:5" x14ac:dyDescent="0.25">
      <c r="A38" s="3" t="s">
        <v>51</v>
      </c>
      <c r="B38" s="3"/>
      <c r="C38" s="4"/>
      <c r="D38" s="4"/>
      <c r="E38" s="4">
        <f>SUM(E36:E37)</f>
        <v>2580</v>
      </c>
    </row>
    <row r="39" spans="1:5" x14ac:dyDescent="0.25">
      <c r="A39" s="11" t="s">
        <v>52</v>
      </c>
      <c r="B39" s="11"/>
      <c r="C39" s="12"/>
      <c r="D39" s="11"/>
      <c r="E39" s="141">
        <f>SUM(E22+E34+E38)</f>
        <v>53293.480952380945</v>
      </c>
    </row>
    <row r="40" spans="1:5" ht="15.75" x14ac:dyDescent="0.25">
      <c r="A40" s="13"/>
      <c r="B40" s="13"/>
      <c r="C40" s="13"/>
      <c r="D40" s="13"/>
      <c r="E40" s="13"/>
    </row>
    <row r="41" spans="1:5" ht="15.75" x14ac:dyDescent="0.25">
      <c r="A41" s="13"/>
      <c r="B41" s="13"/>
      <c r="C41" s="13"/>
      <c r="D41" s="13"/>
      <c r="E41" s="13"/>
    </row>
    <row r="42" spans="1:5" ht="15.75" x14ac:dyDescent="0.25">
      <c r="A42" s="241" t="s">
        <v>53</v>
      </c>
      <c r="B42" s="242"/>
      <c r="C42" s="13"/>
      <c r="D42" s="13"/>
      <c r="E42" s="13"/>
    </row>
    <row r="43" spans="1:5" ht="15.75" x14ac:dyDescent="0.25">
      <c r="A43" s="15" t="s">
        <v>8</v>
      </c>
      <c r="B43" s="25">
        <f>E22</f>
        <v>45963.480952380945</v>
      </c>
      <c r="C43" s="13"/>
      <c r="D43" s="13"/>
      <c r="E43" s="13"/>
    </row>
    <row r="44" spans="1:5" ht="15.75" x14ac:dyDescent="0.25">
      <c r="A44" s="22" t="s">
        <v>37</v>
      </c>
      <c r="B44" s="25">
        <f>E34</f>
        <v>4750</v>
      </c>
      <c r="C44" s="13"/>
      <c r="D44" s="13"/>
      <c r="E44" s="13"/>
    </row>
    <row r="45" spans="1:5" ht="15.75" x14ac:dyDescent="0.25">
      <c r="A45" s="22" t="s">
        <v>46</v>
      </c>
      <c r="B45" s="25">
        <f>E38</f>
        <v>2580</v>
      </c>
      <c r="C45" s="13"/>
      <c r="D45" s="13"/>
      <c r="E45" s="13"/>
    </row>
    <row r="46" spans="1:5" ht="15.75" x14ac:dyDescent="0.25">
      <c r="A46" s="14" t="s">
        <v>65</v>
      </c>
      <c r="B46" s="26">
        <f>SUM(B43:B45)</f>
        <v>53293.480952380945</v>
      </c>
      <c r="C46" s="13"/>
      <c r="D46" s="13"/>
      <c r="E46" s="13"/>
    </row>
    <row r="47" spans="1:5" ht="15.75" x14ac:dyDescent="0.25">
      <c r="A47" s="13"/>
      <c r="B47" s="13"/>
      <c r="C47" s="13"/>
      <c r="D47" s="13"/>
      <c r="E47" s="13"/>
    </row>
    <row r="48" spans="1:5" ht="15.75" x14ac:dyDescent="0.25">
      <c r="A48" s="13"/>
      <c r="B48" s="13"/>
      <c r="C48" s="13"/>
      <c r="D48" s="13"/>
      <c r="E48" s="13"/>
    </row>
    <row r="49" spans="1:5" ht="15.75" x14ac:dyDescent="0.25">
      <c r="A49" s="243" t="s">
        <v>522</v>
      </c>
      <c r="B49" s="243"/>
      <c r="C49" s="239"/>
      <c r="D49" s="239"/>
      <c r="E49" s="13"/>
    </row>
    <row r="50" spans="1:5" ht="15.75" x14ac:dyDescent="0.25">
      <c r="A50" s="13" t="s">
        <v>54</v>
      </c>
      <c r="B50" s="13"/>
      <c r="C50" s="13"/>
      <c r="D50" s="13"/>
      <c r="E50" s="13"/>
    </row>
    <row r="51" spans="1:5" ht="15.75" x14ac:dyDescent="0.25">
      <c r="A51" s="239" t="s">
        <v>55</v>
      </c>
      <c r="B51" s="239"/>
      <c r="C51" s="239"/>
      <c r="D51" s="239"/>
      <c r="E51" s="13"/>
    </row>
    <row r="52" spans="1:5" ht="15.75" x14ac:dyDescent="0.25">
      <c r="A52" s="239" t="s">
        <v>56</v>
      </c>
      <c r="B52" s="239"/>
      <c r="C52" s="109"/>
      <c r="D52" s="109"/>
      <c r="E52" s="13"/>
    </row>
    <row r="53" spans="1:5" ht="15.75" x14ac:dyDescent="0.25">
      <c r="A53" s="239" t="s">
        <v>57</v>
      </c>
      <c r="B53" s="239"/>
      <c r="C53" s="239"/>
      <c r="D53" s="239"/>
      <c r="E53" s="13"/>
    </row>
    <row r="54" spans="1:5" ht="15.75" x14ac:dyDescent="0.25">
      <c r="A54" s="239" t="s">
        <v>58</v>
      </c>
      <c r="B54" s="239"/>
      <c r="C54" s="239"/>
      <c r="D54" s="239"/>
      <c r="E54" s="13"/>
    </row>
    <row r="55" spans="1:5" ht="15.75" x14ac:dyDescent="0.25">
      <c r="A55" s="239"/>
      <c r="B55" s="239"/>
      <c r="C55" s="239"/>
      <c r="D55" s="239"/>
    </row>
  </sheetData>
  <mergeCells count="24">
    <mergeCell ref="A42:B42"/>
    <mergeCell ref="A1:A2"/>
    <mergeCell ref="B1:E2"/>
    <mergeCell ref="A3:B3"/>
    <mergeCell ref="C3:E3"/>
    <mergeCell ref="A4:B4"/>
    <mergeCell ref="C4:E4"/>
    <mergeCell ref="C5:E5"/>
    <mergeCell ref="C6:E6"/>
    <mergeCell ref="A7:E7"/>
    <mergeCell ref="A8:E8"/>
    <mergeCell ref="A9:E9"/>
    <mergeCell ref="A6:B6"/>
    <mergeCell ref="A55:B55"/>
    <mergeCell ref="C55:D55"/>
    <mergeCell ref="A54:B54"/>
    <mergeCell ref="C54:D54"/>
    <mergeCell ref="A49:B49"/>
    <mergeCell ref="C49:D49"/>
    <mergeCell ref="A51:B51"/>
    <mergeCell ref="C51:D51"/>
    <mergeCell ref="A52:B52"/>
    <mergeCell ref="A53:B53"/>
    <mergeCell ref="C53:D5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A691-2464-44DD-A363-1A71FA580719}">
  <dimension ref="A1:E58"/>
  <sheetViews>
    <sheetView topLeftCell="A42" workbookViewId="0">
      <selection sqref="A1:E58"/>
    </sheetView>
  </sheetViews>
  <sheetFormatPr defaultRowHeight="15" x14ac:dyDescent="0.25"/>
  <cols>
    <col min="1" max="1" width="36" bestFit="1" customWidth="1"/>
    <col min="2" max="2" width="13.5703125" bestFit="1" customWidth="1"/>
    <col min="3" max="3" width="15" customWidth="1"/>
    <col min="4" max="4" width="12.42578125" bestFit="1" customWidth="1"/>
    <col min="5" max="5" width="11.85546875" bestFit="1" customWidth="1"/>
  </cols>
  <sheetData>
    <row r="1" spans="1:5" ht="15" customHeight="1" x14ac:dyDescent="0.25">
      <c r="A1" s="271"/>
      <c r="B1" s="247" t="s">
        <v>0</v>
      </c>
      <c r="C1" s="247"/>
      <c r="D1" s="247"/>
      <c r="E1" s="247"/>
    </row>
    <row r="2" spans="1:5" ht="26.25" customHeight="1" x14ac:dyDescent="0.25">
      <c r="A2" s="271"/>
      <c r="B2" s="247"/>
      <c r="C2" s="247"/>
      <c r="D2" s="247"/>
      <c r="E2" s="247"/>
    </row>
    <row r="3" spans="1:5" ht="15.75" x14ac:dyDescent="0.25">
      <c r="A3" s="275" t="s">
        <v>466</v>
      </c>
      <c r="B3" s="275"/>
      <c r="C3" s="255" t="s">
        <v>213</v>
      </c>
      <c r="D3" s="256"/>
      <c r="E3" s="257"/>
    </row>
    <row r="4" spans="1:5" ht="15.75" x14ac:dyDescent="0.25">
      <c r="A4" s="276" t="s">
        <v>269</v>
      </c>
      <c r="B4" s="276"/>
      <c r="C4" s="255" t="s">
        <v>553</v>
      </c>
      <c r="D4" s="256"/>
      <c r="E4" s="257"/>
    </row>
    <row r="5" spans="1:5" ht="15.75" x14ac:dyDescent="0.25">
      <c r="A5" s="281" t="s">
        <v>520</v>
      </c>
      <c r="B5" s="282"/>
      <c r="C5" s="255" t="s">
        <v>277</v>
      </c>
      <c r="D5" s="256"/>
      <c r="E5" s="257"/>
    </row>
    <row r="6" spans="1:5" ht="15.75" x14ac:dyDescent="0.25">
      <c r="A6" s="68" t="s">
        <v>554</v>
      </c>
      <c r="B6" s="114"/>
      <c r="C6" s="255" t="s">
        <v>278</v>
      </c>
      <c r="D6" s="256"/>
      <c r="E6" s="257"/>
    </row>
    <row r="7" spans="1:5" x14ac:dyDescent="0.25">
      <c r="A7" s="260" t="s">
        <v>467</v>
      </c>
      <c r="B7" s="261"/>
      <c r="C7" s="261"/>
      <c r="D7" s="261"/>
      <c r="E7" s="262"/>
    </row>
    <row r="8" spans="1:5" x14ac:dyDescent="0.25">
      <c r="A8" s="270" t="s">
        <v>6</v>
      </c>
      <c r="B8" s="270"/>
      <c r="C8" s="270"/>
      <c r="D8" s="270"/>
      <c r="E8" s="270"/>
    </row>
    <row r="9" spans="1:5" x14ac:dyDescent="0.25">
      <c r="A9" s="266" t="s">
        <v>7</v>
      </c>
      <c r="B9" s="266"/>
      <c r="C9" s="266"/>
      <c r="D9" s="266"/>
      <c r="E9" s="266"/>
    </row>
    <row r="10" spans="1:5" x14ac:dyDescent="0.25">
      <c r="A10" s="1" t="s">
        <v>8</v>
      </c>
      <c r="B10" s="1" t="s">
        <v>9</v>
      </c>
      <c r="C10" s="1" t="s">
        <v>10</v>
      </c>
      <c r="D10" s="2" t="s">
        <v>11</v>
      </c>
      <c r="E10" s="1" t="s">
        <v>12</v>
      </c>
    </row>
    <row r="11" spans="1:5" x14ac:dyDescent="0.25">
      <c r="A11" s="137" t="s">
        <v>181</v>
      </c>
      <c r="B11" s="55" t="s">
        <v>14</v>
      </c>
      <c r="C11" s="62">
        <v>1.5</v>
      </c>
      <c r="D11" s="18">
        <v>352</v>
      </c>
      <c r="E11" s="18">
        <f>C11*D11</f>
        <v>528</v>
      </c>
    </row>
    <row r="12" spans="1:5" x14ac:dyDescent="0.25">
      <c r="A12" s="16" t="s">
        <v>94</v>
      </c>
      <c r="B12" s="55" t="s">
        <v>14</v>
      </c>
      <c r="C12" s="62">
        <v>0.4</v>
      </c>
      <c r="D12" s="23">
        <v>2150</v>
      </c>
      <c r="E12" s="18">
        <f>C12*D12</f>
        <v>860</v>
      </c>
    </row>
    <row r="13" spans="1:5" x14ac:dyDescent="0.25">
      <c r="A13" s="16" t="s">
        <v>249</v>
      </c>
      <c r="B13" s="55" t="s">
        <v>14</v>
      </c>
      <c r="C13" s="212">
        <v>0.22</v>
      </c>
      <c r="D13" s="18">
        <v>2830.5</v>
      </c>
      <c r="E13" s="18">
        <f>C13*D13</f>
        <v>622.71</v>
      </c>
    </row>
    <row r="14" spans="1:5" x14ac:dyDescent="0.25">
      <c r="A14" s="16" t="s">
        <v>250</v>
      </c>
      <c r="B14" s="55" t="s">
        <v>14</v>
      </c>
      <c r="C14" s="212">
        <v>0.22</v>
      </c>
      <c r="D14" s="18">
        <v>2519.2600000000002</v>
      </c>
      <c r="E14" s="18">
        <f>C14*D14</f>
        <v>554.23720000000003</v>
      </c>
    </row>
    <row r="15" spans="1:5" x14ac:dyDescent="0.25">
      <c r="A15" s="16" t="s">
        <v>29</v>
      </c>
      <c r="B15" s="45" t="str">
        <f>'[1]Referencia Milho'!B14</f>
        <v>Kg</v>
      </c>
      <c r="C15" s="35">
        <v>2</v>
      </c>
      <c r="D15" s="46">
        <f>'[1]Referência Sorgo '!D10</f>
        <v>28</v>
      </c>
      <c r="E15" s="36">
        <f t="shared" ref="E15:E26" si="0">C15*D15</f>
        <v>56</v>
      </c>
    </row>
    <row r="16" spans="1:5" x14ac:dyDescent="0.25">
      <c r="A16" s="16" t="s">
        <v>30</v>
      </c>
      <c r="B16" s="45" t="str">
        <f>'[1]Referencia Milho'!B15</f>
        <v>L</v>
      </c>
      <c r="C16" s="35">
        <f>'[1]Referencia Milho'!C15</f>
        <v>1</v>
      </c>
      <c r="D16" s="46">
        <f>'[1]Referência Sorgo '!D11</f>
        <v>75</v>
      </c>
      <c r="E16" s="36">
        <f t="shared" si="0"/>
        <v>75</v>
      </c>
    </row>
    <row r="17" spans="1:5" x14ac:dyDescent="0.25">
      <c r="A17" s="16" t="s">
        <v>21</v>
      </c>
      <c r="B17" s="45" t="str">
        <f>'[1]Referencia Milho'!B16</f>
        <v>L</v>
      </c>
      <c r="C17" s="35">
        <v>1</v>
      </c>
      <c r="D17" s="46">
        <f>'[1]Referência Sorgo '!D13</f>
        <v>36</v>
      </c>
      <c r="E17" s="36">
        <f t="shared" si="0"/>
        <v>36</v>
      </c>
    </row>
    <row r="18" spans="1:5" x14ac:dyDescent="0.25">
      <c r="A18" s="16" t="s">
        <v>22</v>
      </c>
      <c r="B18" s="45" t="str">
        <f>'[1]Referencia Milho'!B18</f>
        <v>L</v>
      </c>
      <c r="C18" s="35">
        <f>'[1]Referencia Milho'!C18</f>
        <v>0.1</v>
      </c>
      <c r="D18" s="46">
        <f>'[1]Referência Sorgo '!D16</f>
        <v>200.41</v>
      </c>
      <c r="E18" s="36">
        <f t="shared" si="0"/>
        <v>20.041</v>
      </c>
    </row>
    <row r="19" spans="1:5" x14ac:dyDescent="0.25">
      <c r="A19" s="16" t="s">
        <v>23</v>
      </c>
      <c r="B19" s="45">
        <f>'[1]Referencia Milho'!B19</f>
        <v>0</v>
      </c>
      <c r="C19" s="35">
        <f>'[1]Referencia Milho'!C19</f>
        <v>0.4</v>
      </c>
      <c r="D19" s="46">
        <f>'[1]Referência Sorgo '!D17</f>
        <v>24.75</v>
      </c>
      <c r="E19" s="36">
        <f t="shared" si="0"/>
        <v>9.9</v>
      </c>
    </row>
    <row r="20" spans="1:5" x14ac:dyDescent="0.25">
      <c r="A20" s="16" t="s">
        <v>143</v>
      </c>
      <c r="B20" s="45" t="str">
        <f>'[1]Referencia Milho'!B20</f>
        <v>L</v>
      </c>
      <c r="C20" s="35">
        <f>'[1]Referencia Milho'!C20</f>
        <v>0.15</v>
      </c>
      <c r="D20" s="46">
        <f>'[1]Referência Sorgo '!D18</f>
        <v>22.320000000000004</v>
      </c>
      <c r="E20" s="36">
        <f t="shared" si="0"/>
        <v>3.3480000000000003</v>
      </c>
    </row>
    <row r="21" spans="1:5" x14ac:dyDescent="0.25">
      <c r="A21" s="16" t="s">
        <v>24</v>
      </c>
      <c r="B21" s="45" t="str">
        <f>'[1]Referencia Milho'!B22</f>
        <v>L</v>
      </c>
      <c r="C21" s="35">
        <f>'[1]Referencia Milho'!C22</f>
        <v>0.2</v>
      </c>
      <c r="D21" s="46">
        <f>'[1]Referência Sorgo '!D20</f>
        <v>186.5</v>
      </c>
      <c r="E21" s="36">
        <f t="shared" si="0"/>
        <v>37.300000000000004</v>
      </c>
    </row>
    <row r="22" spans="1:5" x14ac:dyDescent="0.25">
      <c r="A22" s="16" t="s">
        <v>25</v>
      </c>
      <c r="B22" s="45" t="str">
        <f>'[1]Referencia Milho'!B23</f>
        <v>L</v>
      </c>
      <c r="C22" s="35">
        <f>'[1]Referencia Milho'!C23</f>
        <v>1</v>
      </c>
      <c r="D22" s="46">
        <f>'[1]Referência Sorgo '!D21</f>
        <v>297.66666666666669</v>
      </c>
      <c r="E22" s="36">
        <f t="shared" si="0"/>
        <v>297.66666666666669</v>
      </c>
    </row>
    <row r="23" spans="1:5" x14ac:dyDescent="0.25">
      <c r="A23" s="16" t="s">
        <v>32</v>
      </c>
      <c r="B23" s="45" t="str">
        <f>'[1]Referencia Milho'!B24</f>
        <v>L</v>
      </c>
      <c r="C23" s="35">
        <v>1</v>
      </c>
      <c r="D23" s="46">
        <f>'[1]Referência Sorgo '!D22</f>
        <v>102.2</v>
      </c>
      <c r="E23" s="36">
        <f t="shared" si="0"/>
        <v>102.2</v>
      </c>
    </row>
    <row r="24" spans="1:5" x14ac:dyDescent="0.25">
      <c r="A24" s="16" t="s">
        <v>33</v>
      </c>
      <c r="B24" s="45" t="str">
        <f>'[1]Referencia Milho'!B25</f>
        <v>Kg</v>
      </c>
      <c r="C24" s="35">
        <v>1</v>
      </c>
      <c r="D24" s="46">
        <f>'[1]Referência Sorgo '!D23</f>
        <v>25</v>
      </c>
      <c r="E24" s="36">
        <f t="shared" si="0"/>
        <v>25</v>
      </c>
    </row>
    <row r="25" spans="1:5" x14ac:dyDescent="0.25">
      <c r="A25" s="16" t="s">
        <v>20</v>
      </c>
      <c r="B25" s="45" t="str">
        <f>'[1]Referencia Milho'!B27</f>
        <v>L</v>
      </c>
      <c r="C25" s="35">
        <v>1</v>
      </c>
      <c r="D25" s="46">
        <f>'[1]Referência Sorgo '!D25</f>
        <v>59.714285714285715</v>
      </c>
      <c r="E25" s="36">
        <f t="shared" si="0"/>
        <v>59.714285714285715</v>
      </c>
    </row>
    <row r="26" spans="1:5" x14ac:dyDescent="0.25">
      <c r="A26" s="16" t="s">
        <v>143</v>
      </c>
      <c r="B26" s="45" t="str">
        <f>'[1]Referencia Milho'!B29</f>
        <v>Ton</v>
      </c>
      <c r="C26" s="35">
        <f>'[1]Referencia Milho'!C29</f>
        <v>0.22</v>
      </c>
      <c r="D26" s="46">
        <f>'[1]Referência Sorgo '!D18</f>
        <v>22.320000000000004</v>
      </c>
      <c r="E26" s="36">
        <f t="shared" si="0"/>
        <v>4.910400000000001</v>
      </c>
    </row>
    <row r="27" spans="1:5" x14ac:dyDescent="0.25">
      <c r="A27" s="3" t="s">
        <v>36</v>
      </c>
      <c r="B27" s="3"/>
      <c r="C27" s="4"/>
      <c r="D27" s="4"/>
      <c r="E27" s="4">
        <f>SUM(E11:E26)</f>
        <v>3292.0275523809528</v>
      </c>
    </row>
    <row r="28" spans="1:5" x14ac:dyDescent="0.25">
      <c r="A28" s="5" t="s">
        <v>37</v>
      </c>
      <c r="B28" s="5"/>
      <c r="C28" s="6"/>
      <c r="D28" s="5"/>
      <c r="E28" s="5"/>
    </row>
    <row r="29" spans="1:5" x14ac:dyDescent="0.25">
      <c r="A29" s="7" t="s">
        <v>279</v>
      </c>
      <c r="B29" s="7" t="s">
        <v>113</v>
      </c>
      <c r="C29" s="8">
        <v>2</v>
      </c>
      <c r="D29" s="153">
        <v>130</v>
      </c>
      <c r="E29" s="9">
        <f>C29*D29</f>
        <v>260</v>
      </c>
    </row>
    <row r="30" spans="1:5" x14ac:dyDescent="0.25">
      <c r="A30" s="7" t="s">
        <v>377</v>
      </c>
      <c r="B30" s="7" t="s">
        <v>113</v>
      </c>
      <c r="C30" s="8">
        <v>3</v>
      </c>
      <c r="D30" s="153">
        <v>130</v>
      </c>
      <c r="E30" s="9">
        <f t="shared" ref="E30:E38" si="1">C30*D30</f>
        <v>390</v>
      </c>
    </row>
    <row r="31" spans="1:5" x14ac:dyDescent="0.25">
      <c r="A31" s="7" t="s">
        <v>378</v>
      </c>
      <c r="B31" s="7" t="s">
        <v>113</v>
      </c>
      <c r="C31" s="8">
        <v>3.5</v>
      </c>
      <c r="D31" s="153">
        <v>130</v>
      </c>
      <c r="E31" s="9">
        <f t="shared" si="1"/>
        <v>455</v>
      </c>
    </row>
    <row r="32" spans="1:5" x14ac:dyDescent="0.25">
      <c r="A32" s="7" t="s">
        <v>189</v>
      </c>
      <c r="B32" s="7" t="s">
        <v>113</v>
      </c>
      <c r="C32" s="8">
        <v>2</v>
      </c>
      <c r="D32" s="153">
        <v>130</v>
      </c>
      <c r="E32" s="9">
        <f t="shared" si="1"/>
        <v>260</v>
      </c>
    </row>
    <row r="33" spans="1:5" x14ac:dyDescent="0.25">
      <c r="A33" s="7" t="s">
        <v>114</v>
      </c>
      <c r="B33" s="7" t="s">
        <v>113</v>
      </c>
      <c r="C33" s="10">
        <v>2</v>
      </c>
      <c r="D33" s="153">
        <v>130</v>
      </c>
      <c r="E33" s="9">
        <f t="shared" si="1"/>
        <v>260</v>
      </c>
    </row>
    <row r="34" spans="1:5" x14ac:dyDescent="0.25">
      <c r="A34" s="7" t="s">
        <v>379</v>
      </c>
      <c r="B34" s="7" t="s">
        <v>113</v>
      </c>
      <c r="C34" s="10">
        <v>2</v>
      </c>
      <c r="D34" s="153">
        <v>130</v>
      </c>
      <c r="E34" s="9">
        <f t="shared" si="1"/>
        <v>260</v>
      </c>
    </row>
    <row r="35" spans="1:5" x14ac:dyDescent="0.25">
      <c r="A35" s="7" t="s">
        <v>380</v>
      </c>
      <c r="B35" s="7" t="s">
        <v>113</v>
      </c>
      <c r="C35" s="10">
        <v>2</v>
      </c>
      <c r="D35" s="153">
        <v>130</v>
      </c>
      <c r="E35" s="9">
        <f t="shared" si="1"/>
        <v>260</v>
      </c>
    </row>
    <row r="36" spans="1:5" x14ac:dyDescent="0.25">
      <c r="A36" s="7" t="s">
        <v>381</v>
      </c>
      <c r="B36" s="7" t="s">
        <v>113</v>
      </c>
      <c r="C36" s="10">
        <v>2</v>
      </c>
      <c r="D36" s="153">
        <v>130</v>
      </c>
      <c r="E36" s="9">
        <f t="shared" si="1"/>
        <v>260</v>
      </c>
    </row>
    <row r="37" spans="1:5" x14ac:dyDescent="0.25">
      <c r="A37" s="7" t="s">
        <v>382</v>
      </c>
      <c r="B37" s="7" t="s">
        <v>113</v>
      </c>
      <c r="C37" s="10">
        <v>2</v>
      </c>
      <c r="D37" s="153">
        <v>130</v>
      </c>
      <c r="E37" s="9">
        <f t="shared" si="1"/>
        <v>260</v>
      </c>
    </row>
    <row r="38" spans="1:5" x14ac:dyDescent="0.25">
      <c r="A38" s="7" t="s">
        <v>383</v>
      </c>
      <c r="B38" s="7" t="s">
        <v>113</v>
      </c>
      <c r="C38" s="10">
        <v>2</v>
      </c>
      <c r="D38" s="153">
        <v>130</v>
      </c>
      <c r="E38" s="9">
        <f t="shared" si="1"/>
        <v>260</v>
      </c>
    </row>
    <row r="39" spans="1:5" x14ac:dyDescent="0.25">
      <c r="A39" s="3" t="s">
        <v>45</v>
      </c>
      <c r="B39" s="3"/>
      <c r="C39" s="4"/>
      <c r="D39" s="4"/>
      <c r="E39" s="4">
        <f>SUM(E29:E38)</f>
        <v>2925</v>
      </c>
    </row>
    <row r="40" spans="1:5" x14ac:dyDescent="0.25">
      <c r="A40" s="5" t="s">
        <v>46</v>
      </c>
      <c r="B40" s="5"/>
      <c r="C40" s="6"/>
      <c r="D40" s="5"/>
      <c r="E40" s="5"/>
    </row>
    <row r="41" spans="1:5" x14ac:dyDescent="0.25">
      <c r="A41" s="7" t="s">
        <v>280</v>
      </c>
      <c r="B41" s="7" t="s">
        <v>113</v>
      </c>
      <c r="C41" s="10">
        <v>1.5</v>
      </c>
      <c r="D41" s="9">
        <v>400</v>
      </c>
      <c r="E41" s="9">
        <f>C41*D41</f>
        <v>600</v>
      </c>
    </row>
    <row r="42" spans="1:5" x14ac:dyDescent="0.25">
      <c r="A42" s="3" t="s">
        <v>51</v>
      </c>
      <c r="B42" s="3"/>
      <c r="C42" s="4"/>
      <c r="D42" s="4"/>
      <c r="E42" s="4">
        <f>E41</f>
        <v>600</v>
      </c>
    </row>
    <row r="43" spans="1:5" x14ac:dyDescent="0.25">
      <c r="A43" s="11" t="s">
        <v>52</v>
      </c>
      <c r="B43" s="11"/>
      <c r="C43" s="12"/>
      <c r="D43" s="11"/>
      <c r="E43" s="141">
        <f>SUM(E27,E39,E42)</f>
        <v>6817.0275523809523</v>
      </c>
    </row>
    <row r="44" spans="1:5" ht="15.75" x14ac:dyDescent="0.25">
      <c r="A44" s="13"/>
      <c r="B44" s="13"/>
      <c r="C44" s="13"/>
      <c r="D44" s="13"/>
      <c r="E44" s="13"/>
    </row>
    <row r="45" spans="1:5" ht="15.75" x14ac:dyDescent="0.25">
      <c r="A45" s="13"/>
      <c r="B45" s="13"/>
      <c r="C45" s="13"/>
      <c r="D45" s="13"/>
      <c r="E45" s="13"/>
    </row>
    <row r="46" spans="1:5" ht="15.75" x14ac:dyDescent="0.25">
      <c r="A46" s="241" t="s">
        <v>53</v>
      </c>
      <c r="B46" s="242"/>
      <c r="C46" s="13"/>
      <c r="D46" s="13"/>
      <c r="E46" s="13"/>
    </row>
    <row r="47" spans="1:5" ht="15.75" x14ac:dyDescent="0.25">
      <c r="A47" s="15" t="s">
        <v>8</v>
      </c>
      <c r="B47" s="25">
        <f>E27</f>
        <v>3292.0275523809528</v>
      </c>
      <c r="C47" s="13"/>
      <c r="D47" s="13"/>
      <c r="E47" s="13"/>
    </row>
    <row r="48" spans="1:5" ht="15.75" x14ac:dyDescent="0.25">
      <c r="A48" s="22" t="s">
        <v>37</v>
      </c>
      <c r="B48" s="25">
        <f>E39</f>
        <v>2925</v>
      </c>
      <c r="C48" s="13"/>
      <c r="D48" s="13"/>
      <c r="E48" s="13"/>
    </row>
    <row r="49" spans="1:5" ht="15.75" x14ac:dyDescent="0.25">
      <c r="A49" s="22" t="s">
        <v>46</v>
      </c>
      <c r="B49" s="25">
        <f>E42</f>
        <v>600</v>
      </c>
      <c r="C49" s="13"/>
      <c r="D49" s="13"/>
      <c r="E49" s="13"/>
    </row>
    <row r="50" spans="1:5" ht="15.75" x14ac:dyDescent="0.25">
      <c r="A50" s="14" t="s">
        <v>65</v>
      </c>
      <c r="B50" s="26">
        <f>E43</f>
        <v>6817.0275523809523</v>
      </c>
      <c r="C50" s="13"/>
      <c r="D50" s="13"/>
      <c r="E50" s="13"/>
    </row>
    <row r="51" spans="1:5" ht="15.75" x14ac:dyDescent="0.25">
      <c r="A51" s="13"/>
      <c r="B51" s="13"/>
      <c r="C51" s="13"/>
      <c r="D51" s="13"/>
      <c r="E51" s="13"/>
    </row>
    <row r="52" spans="1:5" ht="15.75" x14ac:dyDescent="0.25">
      <c r="A52" s="13"/>
      <c r="B52" s="13"/>
      <c r="C52" s="13"/>
      <c r="D52" s="13"/>
      <c r="E52" s="13"/>
    </row>
    <row r="53" spans="1:5" ht="15.75" x14ac:dyDescent="0.25">
      <c r="A53" s="243" t="s">
        <v>522</v>
      </c>
      <c r="B53" s="243"/>
      <c r="C53" s="239"/>
      <c r="D53" s="239"/>
      <c r="E53" s="13"/>
    </row>
    <row r="54" spans="1:5" ht="15.75" x14ac:dyDescent="0.25">
      <c r="A54" s="13" t="s">
        <v>54</v>
      </c>
      <c r="B54" s="13"/>
      <c r="C54" s="13"/>
      <c r="D54" s="13"/>
      <c r="E54" s="13"/>
    </row>
    <row r="55" spans="1:5" ht="15.75" x14ac:dyDescent="0.25">
      <c r="A55" s="239" t="s">
        <v>55</v>
      </c>
      <c r="B55" s="239"/>
      <c r="C55" s="239"/>
      <c r="D55" s="239"/>
      <c r="E55" s="13"/>
    </row>
    <row r="56" spans="1:5" ht="15.75" x14ac:dyDescent="0.25">
      <c r="A56" s="239" t="s">
        <v>56</v>
      </c>
      <c r="B56" s="239"/>
      <c r="C56" s="109"/>
      <c r="D56" s="109"/>
      <c r="E56" s="13"/>
    </row>
    <row r="57" spans="1:5" ht="15.75" x14ac:dyDescent="0.25">
      <c r="A57" s="239" t="s">
        <v>57</v>
      </c>
      <c r="B57" s="239"/>
      <c r="C57" s="239"/>
      <c r="D57" s="239"/>
      <c r="E57" s="13"/>
    </row>
    <row r="58" spans="1:5" ht="15.75" x14ac:dyDescent="0.25">
      <c r="A58" s="239" t="s">
        <v>58</v>
      </c>
      <c r="B58" s="239"/>
      <c r="C58" s="239"/>
      <c r="D58" s="239"/>
      <c r="E58" s="13"/>
    </row>
  </sheetData>
  <mergeCells count="22">
    <mergeCell ref="A55:B55"/>
    <mergeCell ref="A56:B56"/>
    <mergeCell ref="A46:B46"/>
    <mergeCell ref="A53:B53"/>
    <mergeCell ref="C53:D53"/>
    <mergeCell ref="C55:D55"/>
    <mergeCell ref="A58:B58"/>
    <mergeCell ref="C58:D58"/>
    <mergeCell ref="A9:E9"/>
    <mergeCell ref="A1:A2"/>
    <mergeCell ref="B1:E2"/>
    <mergeCell ref="A3:B3"/>
    <mergeCell ref="C3:E3"/>
    <mergeCell ref="A4:B4"/>
    <mergeCell ref="C4:E4"/>
    <mergeCell ref="A5:B5"/>
    <mergeCell ref="C5:E5"/>
    <mergeCell ref="C6:E6"/>
    <mergeCell ref="A7:E7"/>
    <mergeCell ref="A8:E8"/>
    <mergeCell ref="A57:B57"/>
    <mergeCell ref="C57:D57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8BF8E-B20F-4249-A006-00D03EA22A59}">
  <dimension ref="A1:E56"/>
  <sheetViews>
    <sheetView topLeftCell="A41" workbookViewId="0">
      <selection sqref="A1:E57"/>
    </sheetView>
  </sheetViews>
  <sheetFormatPr defaultRowHeight="15" x14ac:dyDescent="0.25"/>
  <cols>
    <col min="1" max="1" width="34.42578125" customWidth="1"/>
    <col min="2" max="2" width="13.140625" bestFit="1" customWidth="1"/>
    <col min="3" max="3" width="15.28515625" customWidth="1"/>
    <col min="4" max="4" width="13.5703125" customWidth="1"/>
    <col min="5" max="5" width="15.710937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2.2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395</v>
      </c>
      <c r="B3" s="275"/>
      <c r="C3" s="255" t="s">
        <v>272</v>
      </c>
      <c r="D3" s="256"/>
      <c r="E3" s="257"/>
    </row>
    <row r="4" spans="1:5" ht="15.75" x14ac:dyDescent="0.25">
      <c r="A4" s="276" t="s">
        <v>269</v>
      </c>
      <c r="B4" s="276"/>
      <c r="C4" s="255" t="s">
        <v>396</v>
      </c>
      <c r="D4" s="256"/>
      <c r="E4" s="257"/>
    </row>
    <row r="5" spans="1:5" ht="15.75" x14ac:dyDescent="0.25">
      <c r="A5" s="176" t="s">
        <v>520</v>
      </c>
      <c r="B5" s="176"/>
      <c r="C5" s="255" t="s">
        <v>277</v>
      </c>
      <c r="D5" s="256"/>
      <c r="E5" s="257"/>
    </row>
    <row r="6" spans="1:5" ht="15.75" x14ac:dyDescent="0.25">
      <c r="A6" s="265" t="s">
        <v>555</v>
      </c>
      <c r="B6" s="280"/>
      <c r="C6" s="255" t="s">
        <v>278</v>
      </c>
      <c r="D6" s="256"/>
      <c r="E6" s="257"/>
    </row>
    <row r="7" spans="1:5" x14ac:dyDescent="0.25">
      <c r="A7" s="260" t="s">
        <v>388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468</v>
      </c>
      <c r="B11" s="16" t="s">
        <v>9</v>
      </c>
      <c r="C11" s="16">
        <v>0.4</v>
      </c>
      <c r="D11" s="18">
        <v>2682.25</v>
      </c>
      <c r="E11" s="18">
        <f>C11*D11</f>
        <v>1072.9000000000001</v>
      </c>
    </row>
    <row r="12" spans="1:5" x14ac:dyDescent="0.25">
      <c r="A12" s="16" t="s">
        <v>469</v>
      </c>
      <c r="B12" s="16" t="s">
        <v>14</v>
      </c>
      <c r="C12" s="16">
        <v>3</v>
      </c>
      <c r="D12" s="18">
        <f>'[1]Referência Banana'!D9</f>
        <v>307.5</v>
      </c>
      <c r="E12" s="18">
        <f t="shared" ref="E12:E25" si="0">C12*D12</f>
        <v>922.5</v>
      </c>
    </row>
    <row r="13" spans="1:5" x14ac:dyDescent="0.25">
      <c r="A13" s="16" t="s">
        <v>470</v>
      </c>
      <c r="B13" s="16" t="s">
        <v>14</v>
      </c>
      <c r="C13" s="16">
        <v>2</v>
      </c>
      <c r="D13" s="18">
        <f>'[1]Referência Banana'!D10</f>
        <v>1736.2180000000001</v>
      </c>
      <c r="E13" s="18">
        <f t="shared" si="0"/>
        <v>3472.4360000000001</v>
      </c>
    </row>
    <row r="14" spans="1:5" x14ac:dyDescent="0.25">
      <c r="A14" s="16" t="s">
        <v>471</v>
      </c>
      <c r="B14" s="16" t="s">
        <v>14</v>
      </c>
      <c r="C14" s="16">
        <v>0.4</v>
      </c>
      <c r="D14" s="18">
        <f>'[1]Referência Banana'!D11</f>
        <v>2007.5</v>
      </c>
      <c r="E14" s="18">
        <f t="shared" si="0"/>
        <v>803</v>
      </c>
    </row>
    <row r="15" spans="1:5" x14ac:dyDescent="0.25">
      <c r="A15" s="16" t="s">
        <v>472</v>
      </c>
      <c r="B15" s="16" t="s">
        <v>14</v>
      </c>
      <c r="C15" s="16">
        <v>1</v>
      </c>
      <c r="D15" s="18">
        <f>'[1]Referência Banana'!D12</f>
        <v>2830.5</v>
      </c>
      <c r="E15" s="18">
        <f t="shared" si="0"/>
        <v>2830.5</v>
      </c>
    </row>
    <row r="16" spans="1:5" x14ac:dyDescent="0.25">
      <c r="A16" s="16" t="s">
        <v>473</v>
      </c>
      <c r="B16" s="16" t="s">
        <v>79</v>
      </c>
      <c r="C16" s="16">
        <v>3</v>
      </c>
      <c r="D16" s="18">
        <f>'[1]Referência Banana'!D13</f>
        <v>7.63</v>
      </c>
      <c r="E16" s="18">
        <f t="shared" si="0"/>
        <v>22.89</v>
      </c>
    </row>
    <row r="17" spans="1:5" x14ac:dyDescent="0.25">
      <c r="A17" s="16" t="s">
        <v>474</v>
      </c>
      <c r="B17" s="16" t="s">
        <v>397</v>
      </c>
      <c r="C17" s="16">
        <v>2</v>
      </c>
      <c r="D17" s="18">
        <f>'[1]Referência Banana'!D14</f>
        <v>5.4879999999999995</v>
      </c>
      <c r="E17" s="18">
        <f t="shared" si="0"/>
        <v>10.975999999999999</v>
      </c>
    </row>
    <row r="18" spans="1:5" x14ac:dyDescent="0.25">
      <c r="A18" s="16" t="s">
        <v>475</v>
      </c>
      <c r="B18" s="16" t="s">
        <v>397</v>
      </c>
      <c r="C18" s="16">
        <v>2</v>
      </c>
      <c r="D18" s="18">
        <f>'[1]Referência Banana'!D15</f>
        <v>17.175000000000001</v>
      </c>
      <c r="E18" s="18">
        <f t="shared" si="0"/>
        <v>34.35</v>
      </c>
    </row>
    <row r="19" spans="1:5" x14ac:dyDescent="0.25">
      <c r="A19" s="16" t="s">
        <v>29</v>
      </c>
      <c r="B19" s="16" t="s">
        <v>398</v>
      </c>
      <c r="C19" s="24">
        <v>2</v>
      </c>
      <c r="D19" s="18">
        <f>'[1]Referência Banana'!D16</f>
        <v>28</v>
      </c>
      <c r="E19" s="18">
        <f t="shared" si="0"/>
        <v>56</v>
      </c>
    </row>
    <row r="20" spans="1:5" x14ac:dyDescent="0.25">
      <c r="A20" s="16" t="s">
        <v>476</v>
      </c>
      <c r="B20" s="16" t="s">
        <v>79</v>
      </c>
      <c r="C20" s="16">
        <v>1</v>
      </c>
      <c r="D20" s="18">
        <f>'[1]Referência Banana'!D17</f>
        <v>170</v>
      </c>
      <c r="E20" s="18">
        <f t="shared" si="0"/>
        <v>170</v>
      </c>
    </row>
    <row r="21" spans="1:5" x14ac:dyDescent="0.25">
      <c r="A21" s="16" t="s">
        <v>183</v>
      </c>
      <c r="B21" s="16" t="s">
        <v>79</v>
      </c>
      <c r="C21" s="16">
        <v>1.2</v>
      </c>
      <c r="D21" s="18">
        <f>'[1]Referência Banana'!D18</f>
        <v>92.5</v>
      </c>
      <c r="E21" s="18">
        <f t="shared" si="0"/>
        <v>111</v>
      </c>
    </row>
    <row r="22" spans="1:5" x14ac:dyDescent="0.25">
      <c r="A22" s="16" t="s">
        <v>477</v>
      </c>
      <c r="B22" s="16" t="s">
        <v>398</v>
      </c>
      <c r="C22" s="16">
        <v>0.5</v>
      </c>
      <c r="D22" s="18">
        <f>'[1]Referência Banana'!D19</f>
        <v>188</v>
      </c>
      <c r="E22" s="18">
        <f t="shared" si="0"/>
        <v>94</v>
      </c>
    </row>
    <row r="23" spans="1:5" x14ac:dyDescent="0.25">
      <c r="A23" s="16" t="s">
        <v>478</v>
      </c>
      <c r="B23" s="16" t="s">
        <v>79</v>
      </c>
      <c r="C23" s="16">
        <v>5</v>
      </c>
      <c r="D23" s="18">
        <f>'[1]Referência Banana'!D20</f>
        <v>24.7</v>
      </c>
      <c r="E23" s="18">
        <f t="shared" si="0"/>
        <v>123.5</v>
      </c>
    </row>
    <row r="24" spans="1:5" x14ac:dyDescent="0.25">
      <c r="A24" s="16" t="s">
        <v>18</v>
      </c>
      <c r="B24" s="16" t="s">
        <v>182</v>
      </c>
      <c r="C24" s="16">
        <v>1</v>
      </c>
      <c r="D24" s="18">
        <f>'[1]Referência Banana'!D21</f>
        <v>59.714285714285715</v>
      </c>
      <c r="E24" s="18">
        <f t="shared" si="0"/>
        <v>59.714285714285715</v>
      </c>
    </row>
    <row r="25" spans="1:5" x14ac:dyDescent="0.25">
      <c r="A25" s="137" t="s">
        <v>479</v>
      </c>
      <c r="B25" s="16" t="s">
        <v>182</v>
      </c>
      <c r="C25" s="16">
        <v>1</v>
      </c>
      <c r="D25" s="18">
        <f>'[1]Referência Banana'!D22</f>
        <v>28.833333333333332</v>
      </c>
      <c r="E25" s="18">
        <f t="shared" si="0"/>
        <v>28.833333333333332</v>
      </c>
    </row>
    <row r="26" spans="1:5" x14ac:dyDescent="0.25">
      <c r="A26" s="3" t="s">
        <v>36</v>
      </c>
      <c r="B26" s="31"/>
      <c r="C26" s="32"/>
      <c r="D26" s="32"/>
      <c r="E26" s="38">
        <f>SUM(E11:E25)</f>
        <v>9812.5996190476199</v>
      </c>
    </row>
    <row r="27" spans="1:5" x14ac:dyDescent="0.25">
      <c r="A27" s="15" t="s">
        <v>80</v>
      </c>
      <c r="B27" s="15"/>
      <c r="C27" s="119"/>
      <c r="D27" s="15"/>
      <c r="E27" s="1"/>
    </row>
    <row r="28" spans="1:5" x14ac:dyDescent="0.25">
      <c r="A28" s="16" t="s">
        <v>44</v>
      </c>
      <c r="B28" s="16" t="s">
        <v>48</v>
      </c>
      <c r="C28" s="16">
        <v>15</v>
      </c>
      <c r="D28" s="153">
        <v>130</v>
      </c>
      <c r="E28" s="18">
        <f t="shared" ref="E28:E35" si="1">C28*D28</f>
        <v>1950</v>
      </c>
    </row>
    <row r="29" spans="1:5" x14ac:dyDescent="0.25">
      <c r="A29" s="16" t="s">
        <v>399</v>
      </c>
      <c r="B29" s="16" t="s">
        <v>48</v>
      </c>
      <c r="C29" s="16">
        <v>15</v>
      </c>
      <c r="D29" s="153">
        <v>130</v>
      </c>
      <c r="E29" s="18">
        <f t="shared" si="1"/>
        <v>1950</v>
      </c>
    </row>
    <row r="30" spans="1:5" x14ac:dyDescent="0.25">
      <c r="A30" s="16" t="s">
        <v>400</v>
      </c>
      <c r="B30" s="16" t="s">
        <v>48</v>
      </c>
      <c r="C30" s="16">
        <v>10</v>
      </c>
      <c r="D30" s="153">
        <v>130</v>
      </c>
      <c r="E30" s="18">
        <f t="shared" si="1"/>
        <v>1300</v>
      </c>
    </row>
    <row r="31" spans="1:5" x14ac:dyDescent="0.25">
      <c r="A31" s="16" t="s">
        <v>401</v>
      </c>
      <c r="B31" s="16" t="s">
        <v>48</v>
      </c>
      <c r="C31" s="16">
        <v>15</v>
      </c>
      <c r="D31" s="153">
        <v>130</v>
      </c>
      <c r="E31" s="18">
        <f t="shared" si="1"/>
        <v>1950</v>
      </c>
    </row>
    <row r="32" spans="1:5" x14ac:dyDescent="0.25">
      <c r="A32" s="16" t="s">
        <v>402</v>
      </c>
      <c r="B32" s="16" t="s">
        <v>48</v>
      </c>
      <c r="C32" s="16">
        <v>15</v>
      </c>
      <c r="D32" s="153">
        <v>130</v>
      </c>
      <c r="E32" s="18">
        <f t="shared" si="1"/>
        <v>1950</v>
      </c>
    </row>
    <row r="33" spans="1:5" x14ac:dyDescent="0.25">
      <c r="A33" s="16" t="s">
        <v>189</v>
      </c>
      <c r="B33" s="16" t="s">
        <v>113</v>
      </c>
      <c r="C33" s="16">
        <v>2</v>
      </c>
      <c r="D33" s="153">
        <v>130</v>
      </c>
      <c r="E33" s="18">
        <f t="shared" si="1"/>
        <v>260</v>
      </c>
    </row>
    <row r="34" spans="1:5" x14ac:dyDescent="0.25">
      <c r="A34" s="16" t="s">
        <v>125</v>
      </c>
      <c r="B34" s="16" t="s">
        <v>113</v>
      </c>
      <c r="C34" s="16">
        <v>3</v>
      </c>
      <c r="D34" s="153">
        <v>130</v>
      </c>
      <c r="E34" s="18">
        <f t="shared" si="1"/>
        <v>390</v>
      </c>
    </row>
    <row r="35" spans="1:5" x14ac:dyDescent="0.25">
      <c r="A35" s="16" t="s">
        <v>222</v>
      </c>
      <c r="B35" s="16" t="s">
        <v>113</v>
      </c>
      <c r="C35" s="16">
        <v>10</v>
      </c>
      <c r="D35" s="153">
        <v>130</v>
      </c>
      <c r="E35" s="18">
        <f t="shared" si="1"/>
        <v>1300</v>
      </c>
    </row>
    <row r="36" spans="1:5" x14ac:dyDescent="0.25">
      <c r="A36" s="3" t="s">
        <v>45</v>
      </c>
      <c r="B36" s="31"/>
      <c r="C36" s="32"/>
      <c r="D36" s="32"/>
      <c r="E36" s="38">
        <f>SUM(E28:E35)</f>
        <v>11050</v>
      </c>
    </row>
    <row r="37" spans="1:5" x14ac:dyDescent="0.25">
      <c r="A37" s="15" t="s">
        <v>192</v>
      </c>
      <c r="B37" s="15"/>
      <c r="C37" s="119"/>
      <c r="D37" s="15"/>
      <c r="E37" s="1"/>
    </row>
    <row r="38" spans="1:5" x14ac:dyDescent="0.25">
      <c r="A38" s="16" t="s">
        <v>394</v>
      </c>
      <c r="B38" s="16" t="s">
        <v>48</v>
      </c>
      <c r="C38" s="16">
        <v>30</v>
      </c>
      <c r="D38" s="41">
        <v>130</v>
      </c>
      <c r="E38" s="18">
        <f>C38*D38</f>
        <v>3900</v>
      </c>
    </row>
    <row r="39" spans="1:5" x14ac:dyDescent="0.25">
      <c r="A39" s="16" t="s">
        <v>109</v>
      </c>
      <c r="B39" s="16" t="s">
        <v>154</v>
      </c>
      <c r="C39" s="16">
        <v>1</v>
      </c>
      <c r="D39" s="23">
        <v>1200</v>
      </c>
      <c r="E39" s="18">
        <f>C39*D39</f>
        <v>1200</v>
      </c>
    </row>
    <row r="40" spans="1:5" x14ac:dyDescent="0.25">
      <c r="A40" s="3" t="s">
        <v>51</v>
      </c>
      <c r="B40" s="31"/>
      <c r="C40" s="32"/>
      <c r="D40" s="32"/>
      <c r="E40" s="38">
        <f>SUM(E38:E39)</f>
        <v>5100</v>
      </c>
    </row>
    <row r="41" spans="1:5" x14ac:dyDescent="0.25">
      <c r="A41" s="37" t="s">
        <v>65</v>
      </c>
      <c r="B41" s="37"/>
      <c r="C41" s="37"/>
      <c r="D41" s="37"/>
      <c r="E41" s="38">
        <f>SUM(E26,E36,E40)</f>
        <v>25962.599619047622</v>
      </c>
    </row>
    <row r="44" spans="1:5" x14ac:dyDescent="0.25">
      <c r="A44" s="241" t="s">
        <v>53</v>
      </c>
      <c r="B44" s="242"/>
    </row>
    <row r="45" spans="1:5" x14ac:dyDescent="0.25">
      <c r="A45" s="15" t="s">
        <v>139</v>
      </c>
      <c r="B45" s="25">
        <f>E26</f>
        <v>9812.5996190476199</v>
      </c>
    </row>
    <row r="46" spans="1:5" x14ac:dyDescent="0.25">
      <c r="A46" s="15" t="s">
        <v>80</v>
      </c>
      <c r="B46" s="25">
        <f>E36</f>
        <v>11050</v>
      </c>
    </row>
    <row r="47" spans="1:5" x14ac:dyDescent="0.25">
      <c r="A47" s="15" t="s">
        <v>192</v>
      </c>
      <c r="B47" s="25">
        <f>E40</f>
        <v>5100</v>
      </c>
    </row>
    <row r="48" spans="1:5" x14ac:dyDescent="0.25">
      <c r="A48" s="37" t="s">
        <v>65</v>
      </c>
      <c r="B48" s="38">
        <f>SUM(B45:B47)</f>
        <v>25962.599619047622</v>
      </c>
    </row>
    <row r="51" spans="1:4" x14ac:dyDescent="0.25">
      <c r="A51" s="243" t="s">
        <v>522</v>
      </c>
      <c r="B51" s="243"/>
      <c r="C51" s="243"/>
      <c r="D51" s="243"/>
    </row>
    <row r="52" spans="1:4" x14ac:dyDescent="0.25">
      <c r="A52" t="s">
        <v>54</v>
      </c>
    </row>
    <row r="53" spans="1:4" ht="15.75" x14ac:dyDescent="0.25">
      <c r="A53" s="239" t="s">
        <v>55</v>
      </c>
      <c r="B53" s="239"/>
      <c r="C53" s="239"/>
      <c r="D53" s="239"/>
    </row>
    <row r="54" spans="1:4" ht="15.75" x14ac:dyDescent="0.25">
      <c r="A54" s="239" t="s">
        <v>56</v>
      </c>
      <c r="B54" s="239"/>
      <c r="C54" s="239"/>
      <c r="D54" s="239"/>
    </row>
    <row r="55" spans="1:4" ht="15.75" x14ac:dyDescent="0.25">
      <c r="A55" s="239" t="s">
        <v>57</v>
      </c>
      <c r="B55" s="239"/>
      <c r="C55" s="239"/>
      <c r="D55" s="239"/>
    </row>
    <row r="56" spans="1:4" ht="15.75" x14ac:dyDescent="0.25">
      <c r="A56" s="239" t="s">
        <v>58</v>
      </c>
      <c r="B56" s="239"/>
    </row>
  </sheetData>
  <mergeCells count="22">
    <mergeCell ref="A8:E8"/>
    <mergeCell ref="A1:A2"/>
    <mergeCell ref="B1:E2"/>
    <mergeCell ref="A3:B3"/>
    <mergeCell ref="C3:E3"/>
    <mergeCell ref="A4:B4"/>
    <mergeCell ref="C4:E4"/>
    <mergeCell ref="C5:E5"/>
    <mergeCell ref="A6:B6"/>
    <mergeCell ref="C6:E6"/>
    <mergeCell ref="A7:E7"/>
    <mergeCell ref="A9:E9"/>
    <mergeCell ref="A44:B44"/>
    <mergeCell ref="A51:B51"/>
    <mergeCell ref="C51:D51"/>
    <mergeCell ref="A53:B53"/>
    <mergeCell ref="C53:D53"/>
    <mergeCell ref="A54:B54"/>
    <mergeCell ref="C54:D54"/>
    <mergeCell ref="A55:B55"/>
    <mergeCell ref="C55:D55"/>
    <mergeCell ref="A56:B5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295-2BCC-435A-A638-6F74E3824312}">
  <dimension ref="A1:E63"/>
  <sheetViews>
    <sheetView topLeftCell="A45" workbookViewId="0">
      <selection activeCell="C68" sqref="C68"/>
    </sheetView>
  </sheetViews>
  <sheetFormatPr defaultRowHeight="15" x14ac:dyDescent="0.25"/>
  <cols>
    <col min="1" max="1" width="35" customWidth="1"/>
    <col min="2" max="2" width="15.28515625" customWidth="1"/>
    <col min="3" max="3" width="13.28515625" bestFit="1" customWidth="1"/>
    <col min="4" max="4" width="13" customWidth="1"/>
    <col min="5" max="5" width="13.8554687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5.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385</v>
      </c>
      <c r="B3" s="275"/>
      <c r="C3" s="255" t="s">
        <v>293</v>
      </c>
      <c r="D3" s="256"/>
      <c r="E3" s="257"/>
    </row>
    <row r="4" spans="1:5" ht="15.75" x14ac:dyDescent="0.25">
      <c r="A4" s="276" t="s">
        <v>418</v>
      </c>
      <c r="B4" s="276"/>
      <c r="C4" s="255" t="s">
        <v>386</v>
      </c>
      <c r="D4" s="256"/>
      <c r="E4" s="257"/>
    </row>
    <row r="5" spans="1:5" ht="15.75" x14ac:dyDescent="0.25">
      <c r="A5" s="281" t="s">
        <v>520</v>
      </c>
      <c r="B5" s="282"/>
      <c r="C5" s="255" t="s">
        <v>292</v>
      </c>
      <c r="D5" s="256"/>
      <c r="E5" s="257"/>
    </row>
    <row r="6" spans="1:5" ht="15.75" x14ac:dyDescent="0.25">
      <c r="A6" s="265" t="s">
        <v>556</v>
      </c>
      <c r="B6" s="280"/>
      <c r="C6" s="255" t="s">
        <v>387</v>
      </c>
      <c r="D6" s="256"/>
      <c r="E6" s="257"/>
    </row>
    <row r="7" spans="1:5" x14ac:dyDescent="0.25">
      <c r="A7" s="260" t="s">
        <v>480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15" t="s">
        <v>9</v>
      </c>
      <c r="C10" s="15" t="s">
        <v>10</v>
      </c>
      <c r="D10" s="15" t="s">
        <v>11</v>
      </c>
      <c r="E10" s="29" t="s">
        <v>12</v>
      </c>
    </row>
    <row r="11" spans="1:5" x14ac:dyDescent="0.25">
      <c r="A11" s="16" t="s">
        <v>78</v>
      </c>
      <c r="B11" s="16" t="s">
        <v>9</v>
      </c>
      <c r="C11" s="16">
        <v>0.5</v>
      </c>
      <c r="D11" s="18">
        <v>1800</v>
      </c>
      <c r="E11" s="18">
        <f>C11*D11</f>
        <v>900</v>
      </c>
    </row>
    <row r="12" spans="1:5" x14ac:dyDescent="0.25">
      <c r="A12" s="137" t="s">
        <v>469</v>
      </c>
      <c r="B12" s="16" t="s">
        <v>14</v>
      </c>
      <c r="C12" s="16">
        <v>1</v>
      </c>
      <c r="D12" s="18">
        <f>'[1]Referência Abóbora Cabutiá'!D7</f>
        <v>307.5</v>
      </c>
      <c r="E12" s="18">
        <f t="shared" ref="E12:E29" si="0">C12*D12</f>
        <v>307.5</v>
      </c>
    </row>
    <row r="13" spans="1:5" x14ac:dyDescent="0.25">
      <c r="A13" s="137" t="s">
        <v>501</v>
      </c>
      <c r="B13" s="16" t="s">
        <v>14</v>
      </c>
      <c r="C13" s="16">
        <v>0.5</v>
      </c>
      <c r="D13" s="18">
        <f>'[1]Referência Abóbora Cabutiá'!D8</f>
        <v>1736.2180000000001</v>
      </c>
      <c r="E13" s="18">
        <f t="shared" si="0"/>
        <v>868.10900000000004</v>
      </c>
    </row>
    <row r="14" spans="1:5" x14ac:dyDescent="0.25">
      <c r="A14" s="16" t="s">
        <v>67</v>
      </c>
      <c r="B14" s="16" t="s">
        <v>14</v>
      </c>
      <c r="C14" s="16">
        <v>5</v>
      </c>
      <c r="D14" s="18">
        <f>'[1]Referência Abóbora Cabutiá'!D9</f>
        <v>406</v>
      </c>
      <c r="E14" s="18">
        <f t="shared" si="0"/>
        <v>2030</v>
      </c>
    </row>
    <row r="15" spans="1:5" x14ac:dyDescent="0.25">
      <c r="A15" s="137" t="s">
        <v>249</v>
      </c>
      <c r="B15" s="16" t="s">
        <v>14</v>
      </c>
      <c r="C15" s="16">
        <v>0.3</v>
      </c>
      <c r="D15" s="18">
        <f>'[1]Referência Abóbora Cabutiá'!D10</f>
        <v>2830.5</v>
      </c>
      <c r="E15" s="18">
        <f t="shared" si="0"/>
        <v>849.15</v>
      </c>
    </row>
    <row r="16" spans="1:5" x14ac:dyDescent="0.25">
      <c r="A16" s="137" t="s">
        <v>250</v>
      </c>
      <c r="B16" s="16" t="s">
        <v>14</v>
      </c>
      <c r="C16" s="16">
        <v>0.5</v>
      </c>
      <c r="D16" s="18">
        <f>'[1]Referência Abóbora Cabutiá'!D11</f>
        <v>2539.5</v>
      </c>
      <c r="E16" s="18">
        <f t="shared" si="0"/>
        <v>1269.75</v>
      </c>
    </row>
    <row r="17" spans="1:5" x14ac:dyDescent="0.25">
      <c r="A17" s="137" t="s">
        <v>251</v>
      </c>
      <c r="B17" s="16" t="s">
        <v>14</v>
      </c>
      <c r="C17" s="16">
        <v>0.4</v>
      </c>
      <c r="D17" s="18">
        <f>'[1]Referência Abóbora Cabutiá'!D12</f>
        <v>2007.5</v>
      </c>
      <c r="E17" s="18">
        <f t="shared" si="0"/>
        <v>803</v>
      </c>
    </row>
    <row r="18" spans="1:5" x14ac:dyDescent="0.25">
      <c r="A18" s="137" t="s">
        <v>29</v>
      </c>
      <c r="B18" s="16" t="s">
        <v>182</v>
      </c>
      <c r="C18" s="24">
        <v>0.6</v>
      </c>
      <c r="D18" s="18">
        <f>'[1]Referência Abóbora Cabutiá'!D13</f>
        <v>425</v>
      </c>
      <c r="E18" s="18">
        <f t="shared" si="0"/>
        <v>255</v>
      </c>
    </row>
    <row r="19" spans="1:5" x14ac:dyDescent="0.25">
      <c r="A19" s="137" t="s">
        <v>502</v>
      </c>
      <c r="B19" s="16" t="s">
        <v>182</v>
      </c>
      <c r="C19" s="16">
        <v>1</v>
      </c>
      <c r="D19" s="18">
        <f>'[1]Referência Abóbora Cabutiá'!D14</f>
        <v>166</v>
      </c>
      <c r="E19" s="18">
        <f t="shared" si="0"/>
        <v>166</v>
      </c>
    </row>
    <row r="20" spans="1:5" x14ac:dyDescent="0.25">
      <c r="A20" s="137" t="s">
        <v>503</v>
      </c>
      <c r="B20" s="16" t="s">
        <v>182</v>
      </c>
      <c r="C20" s="16">
        <v>2</v>
      </c>
      <c r="D20" s="18">
        <f>'[1]Referência Abóbora Cabutiá'!D15</f>
        <v>28</v>
      </c>
      <c r="E20" s="18">
        <f t="shared" si="0"/>
        <v>56</v>
      </c>
    </row>
    <row r="21" spans="1:5" x14ac:dyDescent="0.25">
      <c r="A21" s="137" t="s">
        <v>183</v>
      </c>
      <c r="B21" s="16" t="s">
        <v>182</v>
      </c>
      <c r="C21" s="16">
        <v>0.8</v>
      </c>
      <c r="D21" s="18">
        <f>'[1]Referência Abóbora Cabutiá'!D16</f>
        <v>200.41</v>
      </c>
      <c r="E21" s="18">
        <f t="shared" si="0"/>
        <v>160.328</v>
      </c>
    </row>
    <row r="22" spans="1:5" x14ac:dyDescent="0.25">
      <c r="A22" s="137" t="s">
        <v>477</v>
      </c>
      <c r="B22" s="16" t="s">
        <v>182</v>
      </c>
      <c r="C22" s="16">
        <v>3</v>
      </c>
      <c r="D22" s="18">
        <f>'[1]Referência Abóbora Cabutiá'!D17</f>
        <v>32.700000000000003</v>
      </c>
      <c r="E22" s="18">
        <f t="shared" si="0"/>
        <v>98.100000000000009</v>
      </c>
    </row>
    <row r="23" spans="1:5" x14ac:dyDescent="0.25">
      <c r="A23" s="137" t="s">
        <v>504</v>
      </c>
      <c r="B23" s="16" t="s">
        <v>182</v>
      </c>
      <c r="C23" s="16">
        <v>1</v>
      </c>
      <c r="D23" s="18">
        <f>'[1]Referência Abóbora Cabutiá'!D18</f>
        <v>188</v>
      </c>
      <c r="E23" s="18">
        <f t="shared" si="0"/>
        <v>188</v>
      </c>
    </row>
    <row r="24" spans="1:5" x14ac:dyDescent="0.25">
      <c r="A24" s="137" t="s">
        <v>478</v>
      </c>
      <c r="B24" s="16" t="s">
        <v>182</v>
      </c>
      <c r="C24" s="16">
        <v>1.5</v>
      </c>
      <c r="D24" s="18">
        <f>'[1]Referência Abóbora Cabutiá'!D19</f>
        <v>59.714285714285715</v>
      </c>
      <c r="E24" s="18">
        <f t="shared" si="0"/>
        <v>89.571428571428569</v>
      </c>
    </row>
    <row r="25" spans="1:5" x14ac:dyDescent="0.25">
      <c r="A25" s="137" t="s">
        <v>121</v>
      </c>
      <c r="B25" s="16" t="s">
        <v>182</v>
      </c>
      <c r="C25" s="16">
        <v>3</v>
      </c>
      <c r="D25" s="18">
        <f>'[1]Referência Abóbora Cabutiá'!D20</f>
        <v>26.333333333333332</v>
      </c>
      <c r="E25" s="18">
        <f t="shared" si="0"/>
        <v>79</v>
      </c>
    </row>
    <row r="26" spans="1:5" x14ac:dyDescent="0.25">
      <c r="A26" s="137" t="s">
        <v>505</v>
      </c>
      <c r="B26" s="16" t="s">
        <v>182</v>
      </c>
      <c r="C26" s="16">
        <v>2</v>
      </c>
      <c r="D26" s="18">
        <f>'[1]Referência Abóbora Cabutiá'!D21</f>
        <v>71.2</v>
      </c>
      <c r="E26" s="18">
        <f t="shared" si="0"/>
        <v>142.4</v>
      </c>
    </row>
    <row r="27" spans="1:5" x14ac:dyDescent="0.25">
      <c r="A27" s="137" t="s">
        <v>473</v>
      </c>
      <c r="B27" s="16" t="s">
        <v>182</v>
      </c>
      <c r="C27" s="16">
        <v>4</v>
      </c>
      <c r="D27" s="18">
        <f>'[1]Referência Abóbora Cabutiá'!D22</f>
        <v>18.7</v>
      </c>
      <c r="E27" s="18">
        <f t="shared" si="0"/>
        <v>74.8</v>
      </c>
    </row>
    <row r="28" spans="1:5" x14ac:dyDescent="0.25">
      <c r="A28" s="137" t="s">
        <v>506</v>
      </c>
      <c r="B28" s="16" t="s">
        <v>182</v>
      </c>
      <c r="C28" s="16">
        <v>2</v>
      </c>
      <c r="D28" s="18">
        <f>'[1]Referência Abóbora Cabutiá'!D23</f>
        <v>7.63</v>
      </c>
      <c r="E28" s="18">
        <f t="shared" si="0"/>
        <v>15.26</v>
      </c>
    </row>
    <row r="29" spans="1:5" x14ac:dyDescent="0.25">
      <c r="A29" s="137" t="s">
        <v>507</v>
      </c>
      <c r="B29" s="16" t="s">
        <v>182</v>
      </c>
      <c r="C29" s="16">
        <v>2</v>
      </c>
      <c r="D29" s="18">
        <f>'[1]Referência Abóbora Cabutiá'!D24</f>
        <v>21.277573529411764</v>
      </c>
      <c r="E29" s="18">
        <f t="shared" si="0"/>
        <v>42.555147058823529</v>
      </c>
    </row>
    <row r="30" spans="1:5" x14ac:dyDescent="0.25">
      <c r="A30" s="3" t="s">
        <v>36</v>
      </c>
      <c r="B30" s="31"/>
      <c r="C30" s="32"/>
      <c r="D30" s="32"/>
      <c r="E30" s="38">
        <f>SUM(E11:E29)</f>
        <v>8394.5235756302518</v>
      </c>
    </row>
    <row r="31" spans="1:5" x14ac:dyDescent="0.25">
      <c r="A31" s="15" t="s">
        <v>80</v>
      </c>
      <c r="B31" s="15"/>
      <c r="C31" s="119"/>
      <c r="D31" s="15"/>
      <c r="E31" s="1"/>
    </row>
    <row r="32" spans="1:5" x14ac:dyDescent="0.25">
      <c r="A32" s="16" t="s">
        <v>389</v>
      </c>
      <c r="B32" s="16" t="s">
        <v>113</v>
      </c>
      <c r="C32" s="16">
        <v>3</v>
      </c>
      <c r="D32" s="41">
        <v>130</v>
      </c>
      <c r="E32" s="18">
        <f t="shared" ref="E32:E41" si="1">C32*D32</f>
        <v>390</v>
      </c>
    </row>
    <row r="33" spans="1:5" x14ac:dyDescent="0.25">
      <c r="A33" s="16" t="s">
        <v>81</v>
      </c>
      <c r="B33" s="16" t="s">
        <v>113</v>
      </c>
      <c r="C33" s="16">
        <v>1.5</v>
      </c>
      <c r="D33" s="41">
        <v>130</v>
      </c>
      <c r="E33" s="18">
        <f t="shared" si="1"/>
        <v>195</v>
      </c>
    </row>
    <row r="34" spans="1:5" x14ac:dyDescent="0.25">
      <c r="A34" s="16" t="s">
        <v>185</v>
      </c>
      <c r="B34" s="16" t="s">
        <v>113</v>
      </c>
      <c r="C34" s="16">
        <v>2</v>
      </c>
      <c r="D34" s="41">
        <v>130</v>
      </c>
      <c r="E34" s="18">
        <f t="shared" si="1"/>
        <v>260</v>
      </c>
    </row>
    <row r="35" spans="1:5" x14ac:dyDescent="0.25">
      <c r="A35" s="16" t="s">
        <v>390</v>
      </c>
      <c r="B35" s="16" t="s">
        <v>113</v>
      </c>
      <c r="C35" s="16">
        <v>4</v>
      </c>
      <c r="D35" s="41">
        <v>130</v>
      </c>
      <c r="E35" s="18">
        <f t="shared" si="1"/>
        <v>520</v>
      </c>
    </row>
    <row r="36" spans="1:5" x14ac:dyDescent="0.25">
      <c r="A36" s="16" t="s">
        <v>187</v>
      </c>
      <c r="B36" s="16" t="s">
        <v>48</v>
      </c>
      <c r="C36" s="16">
        <v>2.5</v>
      </c>
      <c r="D36" s="41">
        <v>110</v>
      </c>
      <c r="E36" s="18">
        <f t="shared" si="1"/>
        <v>275</v>
      </c>
    </row>
    <row r="37" spans="1:5" x14ac:dyDescent="0.25">
      <c r="A37" s="16" t="s">
        <v>391</v>
      </c>
      <c r="B37" s="16" t="s">
        <v>48</v>
      </c>
      <c r="C37" s="16">
        <v>10</v>
      </c>
      <c r="D37" s="41">
        <v>110</v>
      </c>
      <c r="E37" s="18">
        <f t="shared" si="1"/>
        <v>1100</v>
      </c>
    </row>
    <row r="38" spans="1:5" x14ac:dyDescent="0.25">
      <c r="A38" s="16" t="s">
        <v>189</v>
      </c>
      <c r="B38" s="16" t="s">
        <v>113</v>
      </c>
      <c r="C38" s="16">
        <v>2</v>
      </c>
      <c r="D38" s="41">
        <v>110</v>
      </c>
      <c r="E38" s="18">
        <f t="shared" si="1"/>
        <v>220</v>
      </c>
    </row>
    <row r="39" spans="1:5" x14ac:dyDescent="0.25">
      <c r="A39" s="16" t="s">
        <v>44</v>
      </c>
      <c r="B39" s="16" t="s">
        <v>48</v>
      </c>
      <c r="C39" s="16">
        <v>2</v>
      </c>
      <c r="D39" s="41">
        <v>110</v>
      </c>
      <c r="E39" s="18">
        <f t="shared" si="1"/>
        <v>220</v>
      </c>
    </row>
    <row r="40" spans="1:5" x14ac:dyDescent="0.25">
      <c r="A40" s="16" t="s">
        <v>392</v>
      </c>
      <c r="B40" s="16" t="s">
        <v>113</v>
      </c>
      <c r="C40" s="16">
        <v>3</v>
      </c>
      <c r="D40" s="41">
        <v>130</v>
      </c>
      <c r="E40" s="18">
        <f t="shared" si="1"/>
        <v>390</v>
      </c>
    </row>
    <row r="41" spans="1:5" x14ac:dyDescent="0.25">
      <c r="A41" s="16" t="s">
        <v>393</v>
      </c>
      <c r="B41" s="16" t="s">
        <v>113</v>
      </c>
      <c r="C41" s="16">
        <v>4.5</v>
      </c>
      <c r="D41" s="41">
        <v>130</v>
      </c>
      <c r="E41" s="18">
        <f t="shared" si="1"/>
        <v>585</v>
      </c>
    </row>
    <row r="42" spans="1:5" x14ac:dyDescent="0.25">
      <c r="A42" s="3" t="s">
        <v>45</v>
      </c>
      <c r="B42" s="31"/>
      <c r="C42" s="32"/>
      <c r="D42" s="32"/>
      <c r="E42" s="38">
        <f>SUM(E32:E41)</f>
        <v>4155</v>
      </c>
    </row>
    <row r="43" spans="1:5" x14ac:dyDescent="0.25">
      <c r="A43" s="15" t="s">
        <v>192</v>
      </c>
      <c r="B43" s="15"/>
      <c r="C43" s="119"/>
      <c r="D43" s="15"/>
      <c r="E43" s="1"/>
    </row>
    <row r="44" spans="1:5" x14ac:dyDescent="0.25">
      <c r="A44" s="16" t="s">
        <v>394</v>
      </c>
      <c r="B44" s="16" t="s">
        <v>48</v>
      </c>
      <c r="C44" s="16">
        <v>10</v>
      </c>
      <c r="D44" s="41">
        <v>110</v>
      </c>
      <c r="E44" s="18">
        <f t="shared" ref="E44:E46" si="2">C44*D44</f>
        <v>1100</v>
      </c>
    </row>
    <row r="45" spans="1:5" x14ac:dyDescent="0.25">
      <c r="A45" s="16" t="s">
        <v>132</v>
      </c>
      <c r="B45" s="16" t="s">
        <v>113</v>
      </c>
      <c r="C45" s="16">
        <v>10</v>
      </c>
      <c r="D45" s="23">
        <v>110</v>
      </c>
      <c r="E45" s="18">
        <f t="shared" si="2"/>
        <v>1100</v>
      </c>
    </row>
    <row r="46" spans="1:5" x14ac:dyDescent="0.25">
      <c r="A46" s="16" t="s">
        <v>109</v>
      </c>
      <c r="B46" s="16" t="s">
        <v>154</v>
      </c>
      <c r="C46" s="16">
        <v>1</v>
      </c>
      <c r="D46" s="23">
        <v>1000</v>
      </c>
      <c r="E46" s="18">
        <f t="shared" si="2"/>
        <v>1000</v>
      </c>
    </row>
    <row r="47" spans="1:5" x14ac:dyDescent="0.25">
      <c r="A47" s="3" t="s">
        <v>51</v>
      </c>
      <c r="B47" s="31"/>
      <c r="C47" s="32"/>
      <c r="D47" s="32"/>
      <c r="E47" s="38">
        <f>SUM(E44:E46)</f>
        <v>3200</v>
      </c>
    </row>
    <row r="48" spans="1:5" x14ac:dyDescent="0.25">
      <c r="A48" s="37" t="s">
        <v>65</v>
      </c>
      <c r="B48" s="37"/>
      <c r="C48" s="37"/>
      <c r="D48" s="37"/>
      <c r="E48" s="38">
        <f>SUM(E30,E42,E47)</f>
        <v>15749.523575630252</v>
      </c>
    </row>
    <row r="51" spans="1:4" x14ac:dyDescent="0.25">
      <c r="A51" s="241" t="s">
        <v>53</v>
      </c>
      <c r="B51" s="242"/>
    </row>
    <row r="52" spans="1:4" x14ac:dyDescent="0.25">
      <c r="A52" s="15" t="s">
        <v>139</v>
      </c>
      <c r="B52" s="25">
        <f>E30</f>
        <v>8394.5235756302518</v>
      </c>
    </row>
    <row r="53" spans="1:4" x14ac:dyDescent="0.25">
      <c r="A53" s="15" t="s">
        <v>80</v>
      </c>
      <c r="B53" s="25">
        <f>E42</f>
        <v>4155</v>
      </c>
    </row>
    <row r="54" spans="1:4" x14ac:dyDescent="0.25">
      <c r="A54" s="15" t="s">
        <v>192</v>
      </c>
      <c r="B54" s="25">
        <f>E47</f>
        <v>3200</v>
      </c>
    </row>
    <row r="55" spans="1:4" x14ac:dyDescent="0.25">
      <c r="A55" s="37" t="s">
        <v>65</v>
      </c>
      <c r="B55" s="38">
        <f>SUM(B52:B54)</f>
        <v>15749.523575630252</v>
      </c>
    </row>
    <row r="58" spans="1:4" x14ac:dyDescent="0.25">
      <c r="A58" s="243" t="s">
        <v>522</v>
      </c>
      <c r="B58" s="243"/>
      <c r="C58" s="243"/>
      <c r="D58" s="243"/>
    </row>
    <row r="59" spans="1:4" x14ac:dyDescent="0.25">
      <c r="A59" t="s">
        <v>54</v>
      </c>
    </row>
    <row r="60" spans="1:4" ht="15.75" x14ac:dyDescent="0.25">
      <c r="A60" s="239" t="s">
        <v>55</v>
      </c>
      <c r="B60" s="239"/>
      <c r="C60" s="239"/>
      <c r="D60" s="239"/>
    </row>
    <row r="61" spans="1:4" ht="15.75" x14ac:dyDescent="0.25">
      <c r="A61" s="239" t="s">
        <v>56</v>
      </c>
      <c r="B61" s="239"/>
      <c r="C61" s="239"/>
      <c r="D61" s="239"/>
    </row>
    <row r="62" spans="1:4" ht="15.75" x14ac:dyDescent="0.25">
      <c r="A62" s="239" t="s">
        <v>57</v>
      </c>
      <c r="B62" s="239"/>
      <c r="C62" s="239"/>
      <c r="D62" s="239"/>
    </row>
    <row r="63" spans="1:4" ht="15.75" x14ac:dyDescent="0.25">
      <c r="A63" s="239" t="s">
        <v>58</v>
      </c>
      <c r="B63" s="239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9:E9"/>
    <mergeCell ref="A51:B51"/>
    <mergeCell ref="A58:B58"/>
    <mergeCell ref="C58:D58"/>
    <mergeCell ref="A60:B60"/>
    <mergeCell ref="C60:D60"/>
    <mergeCell ref="A61:B61"/>
    <mergeCell ref="C61:D61"/>
    <mergeCell ref="A62:B62"/>
    <mergeCell ref="C62:D62"/>
    <mergeCell ref="A63:B63"/>
  </mergeCells>
  <pageMargins left="0.511811024" right="0.511811024" top="0.78740157499999996" bottom="0.78740157499999996" header="0.31496062000000002" footer="0.31496062000000002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1DE2-DB54-4A2C-8F72-C50A2F56D197}">
  <dimension ref="A1:E35"/>
  <sheetViews>
    <sheetView topLeftCell="A14" workbookViewId="0">
      <selection activeCell="B27" sqref="B27"/>
    </sheetView>
  </sheetViews>
  <sheetFormatPr defaultRowHeight="15" x14ac:dyDescent="0.25"/>
  <cols>
    <col min="1" max="1" width="34" customWidth="1"/>
    <col min="2" max="2" width="14.140625" customWidth="1"/>
    <col min="3" max="3" width="17.140625" customWidth="1"/>
    <col min="4" max="4" width="13.42578125" bestFit="1" customWidth="1"/>
    <col min="5" max="5" width="12.85546875" bestFit="1" customWidth="1"/>
  </cols>
  <sheetData>
    <row r="1" spans="1:5" ht="18" customHeight="1" x14ac:dyDescent="0.25">
      <c r="A1" s="246"/>
      <c r="B1" s="247" t="s">
        <v>0</v>
      </c>
      <c r="C1" s="247"/>
      <c r="D1" s="247"/>
      <c r="E1" s="247"/>
    </row>
    <row r="2" spans="1:5" ht="27.75" customHeight="1" x14ac:dyDescent="0.25">
      <c r="A2" s="246"/>
      <c r="B2" s="247"/>
      <c r="C2" s="247"/>
      <c r="D2" s="247"/>
      <c r="E2" s="247"/>
    </row>
    <row r="3" spans="1:5" x14ac:dyDescent="0.25">
      <c r="A3" s="286" t="s">
        <v>281</v>
      </c>
      <c r="B3" s="287"/>
      <c r="C3" s="287"/>
      <c r="D3" s="287"/>
      <c r="E3" s="288"/>
    </row>
    <row r="4" spans="1:5" x14ac:dyDescent="0.25">
      <c r="A4" s="249" t="s">
        <v>59</v>
      </c>
      <c r="B4" s="250"/>
      <c r="C4" s="250"/>
      <c r="D4" s="250"/>
      <c r="E4" s="251"/>
    </row>
    <row r="5" spans="1:5" x14ac:dyDescent="0.25">
      <c r="A5" s="68" t="s">
        <v>260</v>
      </c>
      <c r="B5" s="58"/>
      <c r="C5" s="58"/>
      <c r="D5" s="58"/>
      <c r="E5" s="59"/>
    </row>
    <row r="6" spans="1:5" x14ac:dyDescent="0.25">
      <c r="A6" s="265" t="s">
        <v>520</v>
      </c>
      <c r="B6" s="250"/>
      <c r="C6" s="250"/>
      <c r="D6" s="250"/>
      <c r="E6" s="251"/>
    </row>
    <row r="7" spans="1:5" x14ac:dyDescent="0.25">
      <c r="A7" s="245" t="s">
        <v>138</v>
      </c>
      <c r="B7" s="245"/>
      <c r="C7" s="245"/>
      <c r="D7" s="245"/>
      <c r="E7" s="245"/>
    </row>
    <row r="8" spans="1:5" x14ac:dyDescent="0.25">
      <c r="A8" s="240" t="s">
        <v>7</v>
      </c>
      <c r="B8" s="240"/>
      <c r="C8" s="240"/>
      <c r="D8" s="240"/>
      <c r="E8" s="240"/>
    </row>
    <row r="9" spans="1:5" x14ac:dyDescent="0.25">
      <c r="A9" s="15" t="s">
        <v>139</v>
      </c>
      <c r="B9" s="15" t="s">
        <v>9</v>
      </c>
      <c r="C9" s="29" t="s">
        <v>561</v>
      </c>
      <c r="D9" s="15" t="s">
        <v>11</v>
      </c>
      <c r="E9" s="29" t="s">
        <v>227</v>
      </c>
    </row>
    <row r="10" spans="1:5" x14ac:dyDescent="0.25">
      <c r="A10" s="16" t="s">
        <v>282</v>
      </c>
      <c r="B10" s="16" t="s">
        <v>79</v>
      </c>
      <c r="C10" s="16">
        <v>30</v>
      </c>
      <c r="D10" s="18">
        <v>6</v>
      </c>
      <c r="E10" s="18">
        <f t="shared" ref="E10:E15" si="0">C10*D10</f>
        <v>180</v>
      </c>
    </row>
    <row r="11" spans="1:5" x14ac:dyDescent="0.25">
      <c r="A11" s="16" t="s">
        <v>283</v>
      </c>
      <c r="B11" s="16" t="s">
        <v>231</v>
      </c>
      <c r="C11" s="16">
        <v>4</v>
      </c>
      <c r="D11" s="18">
        <v>136</v>
      </c>
      <c r="E11" s="18">
        <f t="shared" si="0"/>
        <v>544</v>
      </c>
    </row>
    <row r="12" spans="1:5" x14ac:dyDescent="0.25">
      <c r="A12" s="137" t="s">
        <v>243</v>
      </c>
      <c r="B12" s="16" t="s">
        <v>231</v>
      </c>
      <c r="C12" s="30">
        <v>1.5</v>
      </c>
      <c r="D12" s="18">
        <v>5</v>
      </c>
      <c r="E12" s="18">
        <f t="shared" si="0"/>
        <v>7.5</v>
      </c>
    </row>
    <row r="13" spans="1:5" x14ac:dyDescent="0.25">
      <c r="A13" s="16" t="s">
        <v>241</v>
      </c>
      <c r="B13" s="16" t="s">
        <v>14</v>
      </c>
      <c r="C13" s="30">
        <v>6</v>
      </c>
      <c r="D13" s="18">
        <v>320</v>
      </c>
      <c r="E13" s="18">
        <f t="shared" si="0"/>
        <v>1920</v>
      </c>
    </row>
    <row r="14" spans="1:5" x14ac:dyDescent="0.25">
      <c r="A14" s="16" t="s">
        <v>284</v>
      </c>
      <c r="B14" s="16" t="s">
        <v>79</v>
      </c>
      <c r="C14" s="30">
        <v>900</v>
      </c>
      <c r="D14" s="18">
        <v>5</v>
      </c>
      <c r="E14" s="18">
        <f t="shared" si="0"/>
        <v>4500</v>
      </c>
    </row>
    <row r="15" spans="1:5" x14ac:dyDescent="0.25">
      <c r="A15" s="16" t="s">
        <v>285</v>
      </c>
      <c r="B15" s="16" t="s">
        <v>79</v>
      </c>
      <c r="C15" s="30">
        <v>2100</v>
      </c>
      <c r="D15" s="18">
        <v>1.8</v>
      </c>
      <c r="E15" s="18">
        <f t="shared" si="0"/>
        <v>3780</v>
      </c>
    </row>
    <row r="16" spans="1:5" x14ac:dyDescent="0.25">
      <c r="A16" s="3" t="s">
        <v>36</v>
      </c>
      <c r="B16" s="31"/>
      <c r="C16" s="32"/>
      <c r="D16" s="32"/>
      <c r="E16" s="4">
        <f>SUM(E10:E15)</f>
        <v>10931.5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234</v>
      </c>
      <c r="B18" s="34" t="s">
        <v>50</v>
      </c>
      <c r="C18" s="35">
        <v>6</v>
      </c>
      <c r="D18" s="46">
        <v>120</v>
      </c>
      <c r="E18" s="46">
        <f>C18*D18</f>
        <v>720</v>
      </c>
    </row>
    <row r="19" spans="1:5" x14ac:dyDescent="0.25">
      <c r="A19" s="34" t="s">
        <v>286</v>
      </c>
      <c r="B19" s="34" t="s">
        <v>48</v>
      </c>
      <c r="C19" s="63">
        <v>33</v>
      </c>
      <c r="D19" s="46">
        <v>30</v>
      </c>
      <c r="E19" s="46">
        <v>990</v>
      </c>
    </row>
    <row r="20" spans="1:5" x14ac:dyDescent="0.25">
      <c r="A20" s="3" t="s">
        <v>45</v>
      </c>
      <c r="B20" s="31"/>
      <c r="C20" s="32"/>
      <c r="D20" s="32"/>
      <c r="E20" s="4">
        <f>SUM(E18:E19)</f>
        <v>1710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12641.5</v>
      </c>
    </row>
    <row r="24" spans="1:5" x14ac:dyDescent="0.25">
      <c r="A24" s="241" t="s">
        <v>53</v>
      </c>
      <c r="B24" s="242"/>
    </row>
    <row r="25" spans="1:5" x14ac:dyDescent="0.25">
      <c r="A25" s="15" t="str">
        <f>A9</f>
        <v>1-Insumos</v>
      </c>
      <c r="B25" s="25">
        <f>E16</f>
        <v>10931.5</v>
      </c>
    </row>
    <row r="26" spans="1:5" x14ac:dyDescent="0.25">
      <c r="A26" s="22" t="str">
        <f>A17</f>
        <v>2-Serviços</v>
      </c>
      <c r="B26" s="25">
        <f>E20</f>
        <v>1710</v>
      </c>
    </row>
    <row r="27" spans="1:5" x14ac:dyDescent="0.25">
      <c r="A27" s="11" t="s">
        <v>65</v>
      </c>
      <c r="B27" s="38">
        <f>SUM(B25:B26)</f>
        <v>12641.5</v>
      </c>
    </row>
    <row r="30" spans="1:5" x14ac:dyDescent="0.25">
      <c r="A30" s="243" t="s">
        <v>522</v>
      </c>
      <c r="B30" s="243"/>
      <c r="C30" s="243"/>
      <c r="D30" s="243"/>
    </row>
    <row r="31" spans="1:5" x14ac:dyDescent="0.25">
      <c r="A31" t="s">
        <v>54</v>
      </c>
    </row>
    <row r="32" spans="1:5" ht="15.75" x14ac:dyDescent="0.25">
      <c r="A32" s="244" t="s">
        <v>55</v>
      </c>
      <c r="B32" s="244"/>
      <c r="C32" s="239"/>
      <c r="D32" s="239"/>
    </row>
    <row r="33" spans="1:4" ht="15.75" x14ac:dyDescent="0.25">
      <c r="A33" s="243" t="s">
        <v>56</v>
      </c>
      <c r="B33" s="244"/>
      <c r="C33" s="239"/>
      <c r="D33" s="239"/>
    </row>
    <row r="34" spans="1:4" ht="15.75" x14ac:dyDescent="0.25">
      <c r="A34" s="244" t="s">
        <v>57</v>
      </c>
      <c r="B34" s="244"/>
      <c r="C34" s="239"/>
      <c r="D34" s="239"/>
    </row>
    <row r="35" spans="1:4" x14ac:dyDescent="0.25">
      <c r="A35" s="244" t="s">
        <v>58</v>
      </c>
      <c r="B35" s="244"/>
    </row>
  </sheetData>
  <mergeCells count="17">
    <mergeCell ref="A35:B35"/>
    <mergeCell ref="A34:B34"/>
    <mergeCell ref="C34:D34"/>
    <mergeCell ref="A8:E8"/>
    <mergeCell ref="A24:B24"/>
    <mergeCell ref="A30:B30"/>
    <mergeCell ref="C30:D30"/>
    <mergeCell ref="A32:B32"/>
    <mergeCell ref="C32:D32"/>
    <mergeCell ref="A7:E7"/>
    <mergeCell ref="A33:B33"/>
    <mergeCell ref="C33:D33"/>
    <mergeCell ref="A1:A2"/>
    <mergeCell ref="B1:E2"/>
    <mergeCell ref="A3:E3"/>
    <mergeCell ref="A4:E4"/>
    <mergeCell ref="A6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5947-4F16-4CCE-8117-AE8AE126EB2B}">
  <dimension ref="A1:E79"/>
  <sheetViews>
    <sheetView topLeftCell="A57" workbookViewId="0">
      <selection activeCell="A76" sqref="A76:B79"/>
    </sheetView>
  </sheetViews>
  <sheetFormatPr defaultRowHeight="15" x14ac:dyDescent="0.25"/>
  <cols>
    <col min="1" max="1" width="30.85546875" customWidth="1"/>
    <col min="2" max="2" width="18.7109375" customWidth="1"/>
    <col min="3" max="3" width="15.42578125" customWidth="1"/>
    <col min="4" max="4" width="13" customWidth="1"/>
    <col min="5" max="5" width="14.425781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4.75" customHeight="1" x14ac:dyDescent="0.25">
      <c r="A2" s="246"/>
      <c r="B2" s="247"/>
      <c r="C2" s="247"/>
      <c r="D2" s="247"/>
      <c r="E2" s="247"/>
    </row>
    <row r="3" spans="1:5" x14ac:dyDescent="0.25">
      <c r="A3" s="248" t="s">
        <v>441</v>
      </c>
      <c r="B3" s="248"/>
      <c r="C3" s="249" t="s">
        <v>442</v>
      </c>
      <c r="D3" s="250"/>
      <c r="E3" s="251"/>
    </row>
    <row r="4" spans="1:5" x14ac:dyDescent="0.25">
      <c r="A4" s="252" t="s">
        <v>406</v>
      </c>
      <c r="B4" s="253"/>
      <c r="C4" s="249" t="s">
        <v>523</v>
      </c>
      <c r="D4" s="250"/>
      <c r="E4" s="251"/>
    </row>
    <row r="5" spans="1:5" ht="15.75" x14ac:dyDescent="0.25">
      <c r="A5" s="254" t="s">
        <v>520</v>
      </c>
      <c r="B5" s="254"/>
      <c r="C5" s="255" t="s">
        <v>443</v>
      </c>
      <c r="D5" s="256"/>
      <c r="E5" s="257"/>
    </row>
    <row r="6" spans="1:5" ht="15.75" x14ac:dyDescent="0.25">
      <c r="A6" s="258" t="s">
        <v>524</v>
      </c>
      <c r="B6" s="259"/>
      <c r="C6" s="255" t="s">
        <v>444</v>
      </c>
      <c r="D6" s="256"/>
      <c r="E6" s="257"/>
    </row>
    <row r="7" spans="1:5" x14ac:dyDescent="0.25">
      <c r="A7" s="260" t="s">
        <v>404</v>
      </c>
      <c r="B7" s="261"/>
      <c r="C7" s="261"/>
      <c r="D7" s="261"/>
      <c r="E7" s="262"/>
    </row>
    <row r="8" spans="1:5" x14ac:dyDescent="0.25">
      <c r="A8" s="245" t="s">
        <v>425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55" t="s">
        <v>14</v>
      </c>
      <c r="C11" s="56">
        <v>2</v>
      </c>
      <c r="D11" s="18">
        <f>'[1]Referência Uva'!D6</f>
        <v>307.5</v>
      </c>
      <c r="E11" s="18">
        <f t="shared" ref="E11:E15" si="0">C11*D11</f>
        <v>615</v>
      </c>
    </row>
    <row r="12" spans="1:5" x14ac:dyDescent="0.25">
      <c r="A12" s="16" t="s">
        <v>426</v>
      </c>
      <c r="B12" s="55" t="s">
        <v>14</v>
      </c>
      <c r="C12" s="56">
        <v>0.4</v>
      </c>
      <c r="D12" s="18">
        <f>'[1]Referência Uva'!D7</f>
        <v>2830.5</v>
      </c>
      <c r="E12" s="18">
        <f t="shared" si="0"/>
        <v>1132.2</v>
      </c>
    </row>
    <row r="13" spans="1:5" x14ac:dyDescent="0.25">
      <c r="A13" s="16" t="s">
        <v>67</v>
      </c>
      <c r="B13" s="55" t="s">
        <v>14</v>
      </c>
      <c r="C13" s="56">
        <v>15</v>
      </c>
      <c r="D13" s="18">
        <f>'[1]Referência Uva'!D8</f>
        <v>406</v>
      </c>
      <c r="E13" s="18">
        <f t="shared" si="0"/>
        <v>6090</v>
      </c>
    </row>
    <row r="14" spans="1:5" x14ac:dyDescent="0.25">
      <c r="A14" s="16" t="s">
        <v>93</v>
      </c>
      <c r="B14" s="55" t="s">
        <v>14</v>
      </c>
      <c r="C14" s="56">
        <v>0.6</v>
      </c>
      <c r="D14" s="18">
        <f>'[1]Referência Uva'!D9</f>
        <v>2519.2620000000002</v>
      </c>
      <c r="E14" s="18">
        <f t="shared" si="0"/>
        <v>1511.5572</v>
      </c>
    </row>
    <row r="15" spans="1:5" x14ac:dyDescent="0.25">
      <c r="A15" s="16" t="s">
        <v>94</v>
      </c>
      <c r="B15" s="55" t="s">
        <v>14</v>
      </c>
      <c r="C15" s="56">
        <v>1.5</v>
      </c>
      <c r="D15" s="18">
        <f>'[1]Referência Uva'!D10</f>
        <v>3176.6666666666665</v>
      </c>
      <c r="E15" s="18">
        <f t="shared" si="0"/>
        <v>4765</v>
      </c>
    </row>
    <row r="16" spans="1:5" x14ac:dyDescent="0.25">
      <c r="A16" s="3" t="s">
        <v>36</v>
      </c>
      <c r="B16" s="31"/>
      <c r="C16" s="32"/>
      <c r="D16" s="32"/>
      <c r="E16" s="38">
        <f>SUM(E11:E15)</f>
        <v>14113.7572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16" t="s">
        <v>159</v>
      </c>
      <c r="B18" s="120" t="s">
        <v>146</v>
      </c>
      <c r="C18" s="56">
        <v>3</v>
      </c>
      <c r="D18" s="41">
        <v>150</v>
      </c>
      <c r="E18" s="18">
        <f>C18*D18</f>
        <v>450</v>
      </c>
    </row>
    <row r="19" spans="1:5" x14ac:dyDescent="0.25">
      <c r="A19" s="16" t="s">
        <v>427</v>
      </c>
      <c r="B19" s="120" t="s">
        <v>146</v>
      </c>
      <c r="C19" s="56">
        <v>7</v>
      </c>
      <c r="D19" s="41">
        <v>150</v>
      </c>
      <c r="E19" s="18">
        <f t="shared" ref="E19:E20" si="1">C19*D19</f>
        <v>1050</v>
      </c>
    </row>
    <row r="20" spans="1:5" x14ac:dyDescent="0.25">
      <c r="A20" s="34" t="s">
        <v>96</v>
      </c>
      <c r="B20" s="120" t="s">
        <v>146</v>
      </c>
      <c r="C20" s="56">
        <v>8</v>
      </c>
      <c r="D20" s="41">
        <v>150</v>
      </c>
      <c r="E20" s="18">
        <f t="shared" si="1"/>
        <v>1200</v>
      </c>
    </row>
    <row r="21" spans="1:5" x14ac:dyDescent="0.25">
      <c r="A21" s="3" t="s">
        <v>45</v>
      </c>
      <c r="B21" s="31"/>
      <c r="C21" s="32"/>
      <c r="D21" s="32"/>
      <c r="E21" s="38">
        <f>SUM(E18:E20)</f>
        <v>2700</v>
      </c>
    </row>
    <row r="22" spans="1:5" x14ac:dyDescent="0.25">
      <c r="A22" s="22" t="s">
        <v>90</v>
      </c>
      <c r="B22" s="22"/>
      <c r="C22" s="33"/>
      <c r="D22" s="22"/>
      <c r="E22" s="5"/>
    </row>
    <row r="23" spans="1:5" x14ac:dyDescent="0.25">
      <c r="A23" s="16" t="s">
        <v>32</v>
      </c>
      <c r="B23" s="45" t="s">
        <v>445</v>
      </c>
      <c r="C23" s="148">
        <v>6</v>
      </c>
      <c r="D23" s="46">
        <f>'[1]Referência Uva'!D12</f>
        <v>7.63</v>
      </c>
      <c r="E23" s="18">
        <f t="shared" ref="E23:E38" si="2">C23*D23</f>
        <v>45.78</v>
      </c>
    </row>
    <row r="24" spans="1:5" x14ac:dyDescent="0.25">
      <c r="A24" s="16" t="s">
        <v>33</v>
      </c>
      <c r="B24" s="45" t="s">
        <v>445</v>
      </c>
      <c r="C24" s="148">
        <v>6</v>
      </c>
      <c r="D24" s="46">
        <f>'[1]Referência Uva'!D13</f>
        <v>64.5</v>
      </c>
      <c r="E24" s="18">
        <f t="shared" si="2"/>
        <v>387</v>
      </c>
    </row>
    <row r="25" spans="1:5" x14ac:dyDescent="0.25">
      <c r="A25" s="16" t="s">
        <v>34</v>
      </c>
      <c r="B25" s="45" t="s">
        <v>445</v>
      </c>
      <c r="C25" s="148">
        <v>9</v>
      </c>
      <c r="D25" s="46">
        <f>'[1]Referência Uva'!D14</f>
        <v>41.666666666666664</v>
      </c>
      <c r="E25" s="18">
        <f t="shared" si="2"/>
        <v>375</v>
      </c>
    </row>
    <row r="26" spans="1:5" x14ac:dyDescent="0.25">
      <c r="A26" s="16" t="s">
        <v>35</v>
      </c>
      <c r="B26" s="45" t="s">
        <v>445</v>
      </c>
      <c r="C26" s="148">
        <v>6</v>
      </c>
      <c r="D26" s="46">
        <f>'[1]Referência Uva'!D15</f>
        <v>30.939999999999998</v>
      </c>
      <c r="E26" s="18">
        <f t="shared" si="2"/>
        <v>185.64</v>
      </c>
    </row>
    <row r="27" spans="1:5" x14ac:dyDescent="0.25">
      <c r="A27" s="34" t="s">
        <v>16</v>
      </c>
      <c r="B27" s="45" t="s">
        <v>445</v>
      </c>
      <c r="C27" s="148">
        <v>12</v>
      </c>
      <c r="D27" s="46">
        <f>'[1]Referência Uva'!D16</f>
        <v>24.7</v>
      </c>
      <c r="E27" s="18">
        <f t="shared" si="2"/>
        <v>296.39999999999998</v>
      </c>
    </row>
    <row r="28" spans="1:5" x14ac:dyDescent="0.25">
      <c r="A28" s="34" t="s">
        <v>18</v>
      </c>
      <c r="B28" s="45" t="s">
        <v>445</v>
      </c>
      <c r="C28" s="148">
        <v>0.6</v>
      </c>
      <c r="D28" s="46">
        <f>'[1]Referência Uva'!D17</f>
        <v>155</v>
      </c>
      <c r="E28" s="18">
        <f t="shared" si="2"/>
        <v>93</v>
      </c>
    </row>
    <row r="29" spans="1:5" x14ac:dyDescent="0.25">
      <c r="A29" s="34" t="s">
        <v>19</v>
      </c>
      <c r="B29" s="45" t="s">
        <v>445</v>
      </c>
      <c r="C29" s="148">
        <v>8</v>
      </c>
      <c r="D29" s="46">
        <f>'[1]Referência Uva'!D18</f>
        <v>71.2</v>
      </c>
      <c r="E29" s="18">
        <f t="shared" si="2"/>
        <v>569.6</v>
      </c>
    </row>
    <row r="30" spans="1:5" x14ac:dyDescent="0.25">
      <c r="A30" s="34" t="s">
        <v>20</v>
      </c>
      <c r="B30" s="45" t="s">
        <v>445</v>
      </c>
      <c r="C30" s="148">
        <v>2</v>
      </c>
      <c r="D30" s="46">
        <f>'[1]Referência Uva'!D19</f>
        <v>77</v>
      </c>
      <c r="E30" s="18">
        <f t="shared" si="2"/>
        <v>154</v>
      </c>
    </row>
    <row r="31" spans="1:5" x14ac:dyDescent="0.25">
      <c r="A31" s="34" t="s">
        <v>29</v>
      </c>
      <c r="B31" s="45" t="s">
        <v>445</v>
      </c>
      <c r="C31" s="148">
        <v>1.2</v>
      </c>
      <c r="D31" s="46">
        <f>'[1]Referência Uva'!D20</f>
        <v>166</v>
      </c>
      <c r="E31" s="18">
        <f t="shared" si="2"/>
        <v>199.2</v>
      </c>
    </row>
    <row r="32" spans="1:5" x14ac:dyDescent="0.25">
      <c r="A32" s="151" t="s">
        <v>30</v>
      </c>
      <c r="B32" s="45" t="s">
        <v>445</v>
      </c>
      <c r="C32" s="148">
        <v>1</v>
      </c>
      <c r="D32" s="46">
        <f>'[1]Referência Uva'!D21</f>
        <v>338.42857142857144</v>
      </c>
      <c r="E32" s="18">
        <f t="shared" si="2"/>
        <v>338.42857142857144</v>
      </c>
    </row>
    <row r="33" spans="1:5" x14ac:dyDescent="0.25">
      <c r="A33" s="136" t="s">
        <v>21</v>
      </c>
      <c r="B33" s="45" t="s">
        <v>445</v>
      </c>
      <c r="C33" s="148">
        <v>0.8</v>
      </c>
      <c r="D33" s="46">
        <f>'[1]Referência Uva'!D22</f>
        <v>131.6</v>
      </c>
      <c r="E33" s="18">
        <f t="shared" si="2"/>
        <v>105.28</v>
      </c>
    </row>
    <row r="34" spans="1:5" x14ac:dyDescent="0.25">
      <c r="A34" s="136" t="s">
        <v>22</v>
      </c>
      <c r="B34" s="45" t="s">
        <v>445</v>
      </c>
      <c r="C34" s="148">
        <v>1.6</v>
      </c>
      <c r="D34" s="46">
        <f>'[1]Referência Uva'!D23</f>
        <v>54.666666666666664</v>
      </c>
      <c r="E34" s="18">
        <f t="shared" si="2"/>
        <v>87.466666666666669</v>
      </c>
    </row>
    <row r="35" spans="1:5" x14ac:dyDescent="0.25">
      <c r="A35" s="136" t="s">
        <v>22</v>
      </c>
      <c r="B35" s="45" t="s">
        <v>445</v>
      </c>
      <c r="C35" s="148">
        <v>1</v>
      </c>
      <c r="D35" s="46">
        <v>229.5</v>
      </c>
      <c r="E35" s="18">
        <f t="shared" si="2"/>
        <v>229.5</v>
      </c>
    </row>
    <row r="36" spans="1:5" x14ac:dyDescent="0.25">
      <c r="A36" s="136" t="s">
        <v>432</v>
      </c>
      <c r="B36" s="45" t="s">
        <v>428</v>
      </c>
      <c r="C36" s="148">
        <v>1.5</v>
      </c>
      <c r="D36" s="46">
        <f>'[1]Referência Uva'!D25</f>
        <v>28.833333333333332</v>
      </c>
      <c r="E36" s="18">
        <f t="shared" si="2"/>
        <v>43.25</v>
      </c>
    </row>
    <row r="37" spans="1:5" x14ac:dyDescent="0.25">
      <c r="A37" s="136" t="s">
        <v>433</v>
      </c>
      <c r="B37" s="45" t="s">
        <v>428</v>
      </c>
      <c r="C37" s="148">
        <v>1</v>
      </c>
      <c r="D37" s="46">
        <f>'[1]Referência Uva'!D26</f>
        <v>66.5</v>
      </c>
      <c r="E37" s="18">
        <f t="shared" si="2"/>
        <v>66.5</v>
      </c>
    </row>
    <row r="38" spans="1:5" x14ac:dyDescent="0.25">
      <c r="A38" s="136" t="s">
        <v>446</v>
      </c>
      <c r="B38" s="45" t="s">
        <v>445</v>
      </c>
      <c r="C38" s="148">
        <v>10</v>
      </c>
      <c r="D38" s="46">
        <f>'[1]Referência Uva'!D27</f>
        <v>145</v>
      </c>
      <c r="E38" s="18">
        <f t="shared" si="2"/>
        <v>1450</v>
      </c>
    </row>
    <row r="39" spans="1:5" x14ac:dyDescent="0.25">
      <c r="A39" s="3" t="s">
        <v>51</v>
      </c>
      <c r="B39" s="31"/>
      <c r="C39" s="32"/>
      <c r="D39" s="32"/>
      <c r="E39" s="38">
        <f>SUM(E23:E38)</f>
        <v>4626.0452380952383</v>
      </c>
    </row>
    <row r="40" spans="1:5" x14ac:dyDescent="0.25">
      <c r="A40" s="22" t="s">
        <v>95</v>
      </c>
      <c r="B40" s="48"/>
      <c r="C40" s="49"/>
      <c r="D40" s="33"/>
      <c r="E40" s="5"/>
    </row>
    <row r="41" spans="1:5" x14ac:dyDescent="0.25">
      <c r="A41" s="34" t="s">
        <v>447</v>
      </c>
      <c r="B41" s="45" t="s">
        <v>146</v>
      </c>
      <c r="C41" s="57">
        <v>14</v>
      </c>
      <c r="D41" s="152">
        <v>150</v>
      </c>
      <c r="E41" s="18">
        <f t="shared" ref="E41:E51" si="3">C41*D41</f>
        <v>2100</v>
      </c>
    </row>
    <row r="42" spans="1:5" x14ac:dyDescent="0.25">
      <c r="A42" s="34" t="s">
        <v>435</v>
      </c>
      <c r="B42" s="45" t="s">
        <v>146</v>
      </c>
      <c r="C42" s="57">
        <v>8</v>
      </c>
      <c r="D42" s="152">
        <v>150</v>
      </c>
      <c r="E42" s="18">
        <f t="shared" si="3"/>
        <v>1200</v>
      </c>
    </row>
    <row r="43" spans="1:5" x14ac:dyDescent="0.25">
      <c r="A43" s="149" t="s">
        <v>434</v>
      </c>
      <c r="B43" s="45" t="s">
        <v>146</v>
      </c>
      <c r="C43" s="57">
        <v>8</v>
      </c>
      <c r="D43" s="152">
        <v>150</v>
      </c>
      <c r="E43" s="18">
        <f t="shared" si="3"/>
        <v>1200</v>
      </c>
    </row>
    <row r="44" spans="1:5" x14ac:dyDescent="0.25">
      <c r="A44" s="34" t="s">
        <v>448</v>
      </c>
      <c r="B44" s="45" t="s">
        <v>63</v>
      </c>
      <c r="C44" s="57">
        <v>20</v>
      </c>
      <c r="D44" s="152">
        <v>126</v>
      </c>
      <c r="E44" s="18">
        <f t="shared" si="3"/>
        <v>2520</v>
      </c>
    </row>
    <row r="45" spans="1:5" x14ac:dyDescent="0.25">
      <c r="A45" s="34" t="s">
        <v>436</v>
      </c>
      <c r="B45" s="45" t="s">
        <v>63</v>
      </c>
      <c r="C45" s="57">
        <v>10</v>
      </c>
      <c r="D45" s="152">
        <v>126</v>
      </c>
      <c r="E45" s="18">
        <f t="shared" si="3"/>
        <v>1260</v>
      </c>
    </row>
    <row r="46" spans="1:5" x14ac:dyDescent="0.25">
      <c r="A46" s="34" t="s">
        <v>437</v>
      </c>
      <c r="B46" s="45" t="s">
        <v>63</v>
      </c>
      <c r="C46" s="57">
        <v>10</v>
      </c>
      <c r="D46" s="152">
        <v>126</v>
      </c>
      <c r="E46" s="18">
        <f t="shared" si="3"/>
        <v>1260</v>
      </c>
    </row>
    <row r="47" spans="1:5" x14ac:dyDescent="0.25">
      <c r="A47" s="34" t="s">
        <v>449</v>
      </c>
      <c r="B47" s="45" t="s">
        <v>63</v>
      </c>
      <c r="C47" s="57">
        <v>10</v>
      </c>
      <c r="D47" s="152">
        <v>126</v>
      </c>
      <c r="E47" s="18">
        <f t="shared" si="3"/>
        <v>1260</v>
      </c>
    </row>
    <row r="48" spans="1:5" x14ac:dyDescent="0.25">
      <c r="A48" s="34" t="s">
        <v>44</v>
      </c>
      <c r="B48" s="45" t="s">
        <v>63</v>
      </c>
      <c r="C48" s="57">
        <v>15</v>
      </c>
      <c r="D48" s="152">
        <v>126</v>
      </c>
      <c r="E48" s="18">
        <f t="shared" si="3"/>
        <v>1890</v>
      </c>
    </row>
    <row r="49" spans="1:5" x14ac:dyDescent="0.25">
      <c r="A49" s="34" t="s">
        <v>168</v>
      </c>
      <c r="B49" s="45" t="s">
        <v>146</v>
      </c>
      <c r="C49" s="57">
        <v>8</v>
      </c>
      <c r="D49" s="41">
        <v>150</v>
      </c>
      <c r="E49" s="18">
        <f t="shared" si="3"/>
        <v>1200</v>
      </c>
    </row>
    <row r="50" spans="1:5" x14ac:dyDescent="0.25">
      <c r="A50" s="34" t="s">
        <v>450</v>
      </c>
      <c r="B50" s="45" t="s">
        <v>63</v>
      </c>
      <c r="C50" s="57">
        <v>5</v>
      </c>
      <c r="D50" s="152">
        <v>126</v>
      </c>
      <c r="E50" s="18">
        <f t="shared" si="3"/>
        <v>630</v>
      </c>
    </row>
    <row r="51" spans="1:5" x14ac:dyDescent="0.25">
      <c r="A51" s="34" t="s">
        <v>451</v>
      </c>
      <c r="B51" s="45" t="s">
        <v>50</v>
      </c>
      <c r="C51" s="57">
        <v>1</v>
      </c>
      <c r="D51" s="153">
        <v>2550</v>
      </c>
      <c r="E51" s="18">
        <f t="shared" si="3"/>
        <v>2550</v>
      </c>
    </row>
    <row r="52" spans="1:5" x14ac:dyDescent="0.25">
      <c r="A52" s="50" t="s">
        <v>103</v>
      </c>
      <c r="B52" s="51"/>
      <c r="C52" s="52"/>
      <c r="D52" s="53"/>
      <c r="E52" s="38">
        <f>SUM(E41:E51)</f>
        <v>17070</v>
      </c>
    </row>
    <row r="53" spans="1:5" x14ac:dyDescent="0.25">
      <c r="A53" s="15" t="s">
        <v>104</v>
      </c>
      <c r="B53" s="15"/>
      <c r="C53" s="15"/>
      <c r="D53" s="15"/>
      <c r="E53" s="25"/>
    </row>
    <row r="54" spans="1:5" x14ac:dyDescent="0.25">
      <c r="A54" s="16" t="s">
        <v>452</v>
      </c>
      <c r="B54" s="16" t="s">
        <v>453</v>
      </c>
      <c r="C54" s="45">
        <v>7200</v>
      </c>
      <c r="D54" s="18">
        <v>9</v>
      </c>
      <c r="E54" s="18">
        <f t="shared" ref="E54:E60" si="4">C54*D54</f>
        <v>64800</v>
      </c>
    </row>
    <row r="55" spans="1:5" x14ac:dyDescent="0.25">
      <c r="A55" s="16" t="s">
        <v>130</v>
      </c>
      <c r="B55" s="16" t="s">
        <v>48</v>
      </c>
      <c r="C55" s="45">
        <v>20</v>
      </c>
      <c r="D55" s="18">
        <v>150</v>
      </c>
      <c r="E55" s="18">
        <f t="shared" si="4"/>
        <v>3000</v>
      </c>
    </row>
    <row r="56" spans="1:5" x14ac:dyDescent="0.25">
      <c r="A56" s="16" t="s">
        <v>109</v>
      </c>
      <c r="B56" s="16" t="s">
        <v>48</v>
      </c>
      <c r="C56" s="45">
        <v>1</v>
      </c>
      <c r="D56" s="18">
        <v>1800</v>
      </c>
      <c r="E56" s="18">
        <f t="shared" si="4"/>
        <v>1800</v>
      </c>
    </row>
    <row r="57" spans="1:5" x14ac:dyDescent="0.25">
      <c r="A57" s="16" t="s">
        <v>172</v>
      </c>
      <c r="B57" s="16" t="s">
        <v>48</v>
      </c>
      <c r="C57" s="45">
        <v>10</v>
      </c>
      <c r="D57" s="18">
        <v>150</v>
      </c>
      <c r="E57" s="18">
        <f t="shared" si="4"/>
        <v>1500</v>
      </c>
    </row>
    <row r="58" spans="1:5" x14ac:dyDescent="0.25">
      <c r="A58" s="16" t="s">
        <v>454</v>
      </c>
      <c r="B58" s="16" t="s">
        <v>48</v>
      </c>
      <c r="C58" s="45">
        <v>10</v>
      </c>
      <c r="D58" s="18">
        <v>150</v>
      </c>
      <c r="E58" s="18">
        <f t="shared" si="4"/>
        <v>1500</v>
      </c>
    </row>
    <row r="59" spans="1:5" x14ac:dyDescent="0.25">
      <c r="A59" s="16" t="s">
        <v>132</v>
      </c>
      <c r="B59" s="16" t="s">
        <v>48</v>
      </c>
      <c r="C59" s="45">
        <v>5</v>
      </c>
      <c r="D59" s="18">
        <v>150</v>
      </c>
      <c r="E59" s="18">
        <f t="shared" si="4"/>
        <v>750</v>
      </c>
    </row>
    <row r="60" spans="1:5" x14ac:dyDescent="0.25">
      <c r="A60" s="16" t="s">
        <v>133</v>
      </c>
      <c r="B60" s="16" t="s">
        <v>146</v>
      </c>
      <c r="C60" s="45">
        <v>3</v>
      </c>
      <c r="D60" s="18">
        <v>150</v>
      </c>
      <c r="E60" s="18">
        <f t="shared" si="4"/>
        <v>450</v>
      </c>
    </row>
    <row r="61" spans="1:5" x14ac:dyDescent="0.25">
      <c r="A61" s="3" t="s">
        <v>111</v>
      </c>
      <c r="B61" s="3"/>
      <c r="C61" s="3"/>
      <c r="D61" s="3"/>
      <c r="E61" s="38">
        <f>SUM(E54:E60)</f>
        <v>73800</v>
      </c>
    </row>
    <row r="62" spans="1:5" x14ac:dyDescent="0.25">
      <c r="A62" s="37" t="s">
        <v>52</v>
      </c>
      <c r="B62" s="37"/>
      <c r="C62" s="37"/>
      <c r="D62" s="37"/>
      <c r="E62" s="38">
        <f>SUM(E16,E21,E39,E52,E61)</f>
        <v>112309.80243809524</v>
      </c>
    </row>
    <row r="65" spans="1:4" x14ac:dyDescent="0.25">
      <c r="A65" s="241" t="s">
        <v>53</v>
      </c>
      <c r="B65" s="242"/>
    </row>
    <row r="66" spans="1:4" x14ac:dyDescent="0.25">
      <c r="A66" s="15" t="s">
        <v>139</v>
      </c>
      <c r="B66" s="67">
        <f>E16</f>
        <v>14113.7572</v>
      </c>
    </row>
    <row r="67" spans="1:4" x14ac:dyDescent="0.25">
      <c r="A67" s="22" t="s">
        <v>80</v>
      </c>
      <c r="B67" s="25">
        <f>E21</f>
        <v>2700</v>
      </c>
    </row>
    <row r="68" spans="1:4" x14ac:dyDescent="0.25">
      <c r="A68" s="22" t="s">
        <v>90</v>
      </c>
      <c r="B68" s="25">
        <f>E39</f>
        <v>4626.0452380952383</v>
      </c>
    </row>
    <row r="69" spans="1:4" x14ac:dyDescent="0.25">
      <c r="A69" s="22" t="s">
        <v>95</v>
      </c>
      <c r="B69" s="25">
        <f>E52</f>
        <v>17070</v>
      </c>
    </row>
    <row r="70" spans="1:4" x14ac:dyDescent="0.25">
      <c r="A70" s="22" t="s">
        <v>104</v>
      </c>
      <c r="B70" s="25">
        <f>E61</f>
        <v>73800</v>
      </c>
    </row>
    <row r="71" spans="1:4" x14ac:dyDescent="0.25">
      <c r="A71" s="11" t="s">
        <v>52</v>
      </c>
      <c r="B71" s="38">
        <f>SUM(B66:B70)</f>
        <v>112309.80243809524</v>
      </c>
    </row>
    <row r="74" spans="1:4" x14ac:dyDescent="0.25">
      <c r="A74" s="243" t="s">
        <v>522</v>
      </c>
      <c r="B74" s="243"/>
      <c r="C74" s="243"/>
      <c r="D74" s="243"/>
    </row>
    <row r="75" spans="1:4" x14ac:dyDescent="0.25">
      <c r="A75" t="s">
        <v>54</v>
      </c>
    </row>
    <row r="76" spans="1:4" ht="15.75" x14ac:dyDescent="0.25">
      <c r="A76" s="244" t="s">
        <v>55</v>
      </c>
      <c r="B76" s="244"/>
      <c r="C76" s="239"/>
      <c r="D76" s="239"/>
    </row>
    <row r="77" spans="1:4" ht="15.75" x14ac:dyDescent="0.25">
      <c r="A77" s="243" t="s">
        <v>56</v>
      </c>
      <c r="B77" s="244"/>
      <c r="C77" s="239"/>
      <c r="D77" s="239"/>
    </row>
    <row r="78" spans="1:4" ht="15.75" x14ac:dyDescent="0.25">
      <c r="A78" s="244" t="s">
        <v>57</v>
      </c>
      <c r="B78" s="244"/>
      <c r="C78" s="239"/>
      <c r="D78" s="239"/>
    </row>
    <row r="79" spans="1:4" x14ac:dyDescent="0.25">
      <c r="A79" s="244" t="s">
        <v>58</v>
      </c>
      <c r="B79" s="244"/>
    </row>
  </sheetData>
  <mergeCells count="23">
    <mergeCell ref="A79:B7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77:B77"/>
    <mergeCell ref="C77:D77"/>
    <mergeCell ref="A78:B78"/>
    <mergeCell ref="C78:D78"/>
    <mergeCell ref="A9:E9"/>
    <mergeCell ref="A65:B65"/>
    <mergeCell ref="A74:B74"/>
    <mergeCell ref="C74:D74"/>
    <mergeCell ref="A76:B76"/>
    <mergeCell ref="C76:D7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FCB4-1BB2-422B-959A-58BFE0D13A4A}">
  <dimension ref="A1:E36"/>
  <sheetViews>
    <sheetView topLeftCell="A18" workbookViewId="0">
      <selection activeCell="L12" sqref="L12"/>
    </sheetView>
  </sheetViews>
  <sheetFormatPr defaultRowHeight="15" x14ac:dyDescent="0.25"/>
  <cols>
    <col min="1" max="1" width="27.5703125" customWidth="1"/>
    <col min="2" max="2" width="10.5703125" bestFit="1" customWidth="1"/>
    <col min="3" max="3" width="18.85546875" bestFit="1" customWidth="1"/>
    <col min="4" max="4" width="14.7109375" customWidth="1"/>
    <col min="5" max="5" width="16.285156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9.25" customHeight="1" x14ac:dyDescent="0.25">
      <c r="A2" s="246"/>
      <c r="B2" s="247"/>
      <c r="C2" s="247"/>
      <c r="D2" s="247"/>
      <c r="E2" s="247"/>
    </row>
    <row r="3" spans="1:5" x14ac:dyDescent="0.25">
      <c r="A3" s="286" t="s">
        <v>237</v>
      </c>
      <c r="B3" s="287"/>
      <c r="C3" s="287"/>
      <c r="D3" s="287"/>
      <c r="E3" s="288"/>
    </row>
    <row r="4" spans="1:5" x14ac:dyDescent="0.25">
      <c r="A4" s="249" t="s">
        <v>481</v>
      </c>
      <c r="B4" s="250"/>
      <c r="C4" s="250"/>
      <c r="D4" s="250"/>
      <c r="E4" s="251"/>
    </row>
    <row r="5" spans="1:5" x14ac:dyDescent="0.25">
      <c r="A5" s="265" t="s">
        <v>287</v>
      </c>
      <c r="B5" s="250"/>
      <c r="C5" s="250"/>
      <c r="D5" s="250"/>
      <c r="E5" s="25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562</v>
      </c>
      <c r="B7" s="58"/>
      <c r="C7" s="58"/>
      <c r="D7" s="58"/>
      <c r="E7" s="59"/>
    </row>
    <row r="8" spans="1:5" x14ac:dyDescent="0.25">
      <c r="A8" s="265" t="s">
        <v>520</v>
      </c>
      <c r="B8" s="250"/>
      <c r="C8" s="250"/>
      <c r="D8" s="250"/>
      <c r="E8" s="251"/>
    </row>
    <row r="9" spans="1:5" x14ac:dyDescent="0.25">
      <c r="A9" s="245" t="s">
        <v>138</v>
      </c>
      <c r="B9" s="245"/>
      <c r="C9" s="245"/>
      <c r="D9" s="245"/>
      <c r="E9" s="245"/>
    </row>
    <row r="10" spans="1:5" x14ac:dyDescent="0.25">
      <c r="A10" s="240" t="s">
        <v>7</v>
      </c>
      <c r="B10" s="240"/>
      <c r="C10" s="240"/>
      <c r="D10" s="240"/>
      <c r="E10" s="240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0.5</v>
      </c>
      <c r="D12" s="18">
        <v>350</v>
      </c>
      <c r="E12" s="18">
        <f>C12*D12</f>
        <v>175</v>
      </c>
    </row>
    <row r="13" spans="1:5" x14ac:dyDescent="0.25">
      <c r="A13" s="16" t="s">
        <v>236</v>
      </c>
      <c r="B13" s="16" t="s">
        <v>14</v>
      </c>
      <c r="C13" s="16">
        <v>0.1</v>
      </c>
      <c r="D13" s="18">
        <v>2500</v>
      </c>
      <c r="E13" s="18">
        <f>C13*D13</f>
        <v>250</v>
      </c>
    </row>
    <row r="14" spans="1:5" x14ac:dyDescent="0.25">
      <c r="A14" s="16" t="s">
        <v>229</v>
      </c>
      <c r="B14" s="16" t="s">
        <v>79</v>
      </c>
      <c r="C14" s="30">
        <v>60</v>
      </c>
      <c r="D14" s="18">
        <v>5</v>
      </c>
      <c r="E14" s="18">
        <f>C14*D14</f>
        <v>300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4</v>
      </c>
      <c r="E16" s="18">
        <f>C16*D16</f>
        <v>8</v>
      </c>
    </row>
    <row r="17" spans="1:5" x14ac:dyDescent="0.25">
      <c r="A17" s="3" t="s">
        <v>36</v>
      </c>
      <c r="B17" s="31"/>
      <c r="C17" s="32"/>
      <c r="D17" s="32"/>
      <c r="E17" s="4">
        <f>SUM(E12:E16)</f>
        <v>740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960</v>
      </c>
    </row>
    <row r="25" spans="1:5" x14ac:dyDescent="0.25">
      <c r="A25" s="241" t="s">
        <v>53</v>
      </c>
      <c r="B25" s="242"/>
    </row>
    <row r="26" spans="1:5" x14ac:dyDescent="0.25">
      <c r="A26" s="15" t="str">
        <f>A11</f>
        <v>1-Insumos</v>
      </c>
      <c r="B26" s="25">
        <f>E17</f>
        <v>740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960</v>
      </c>
    </row>
    <row r="31" spans="1:5" x14ac:dyDescent="0.25">
      <c r="A31" s="243" t="s">
        <v>522</v>
      </c>
      <c r="B31" s="243"/>
      <c r="C31" s="243"/>
      <c r="D31" s="243"/>
    </row>
    <row r="32" spans="1:5" x14ac:dyDescent="0.25">
      <c r="A32" t="s">
        <v>54</v>
      </c>
    </row>
    <row r="33" spans="1:4" ht="15.75" x14ac:dyDescent="0.25">
      <c r="A33" s="239" t="s">
        <v>55</v>
      </c>
      <c r="B33" s="239"/>
      <c r="C33" s="239"/>
      <c r="D33" s="239"/>
    </row>
    <row r="34" spans="1:4" ht="15.75" x14ac:dyDescent="0.25">
      <c r="A34" s="109" t="s">
        <v>564</v>
      </c>
      <c r="B34" s="109"/>
      <c r="C34" s="239"/>
      <c r="D34" s="239"/>
    </row>
    <row r="35" spans="1:4" ht="15.75" x14ac:dyDescent="0.25">
      <c r="A35" s="239" t="s">
        <v>57</v>
      </c>
      <c r="B35" s="239"/>
      <c r="C35" s="239"/>
      <c r="D35" s="239"/>
    </row>
    <row r="36" spans="1:4" ht="15.75" x14ac:dyDescent="0.25">
      <c r="A36" s="239" t="s">
        <v>565</v>
      </c>
      <c r="B36" s="239"/>
    </row>
  </sheetData>
  <mergeCells count="17">
    <mergeCell ref="A36:B36"/>
    <mergeCell ref="A8:E8"/>
    <mergeCell ref="A9:E9"/>
    <mergeCell ref="A10:E10"/>
    <mergeCell ref="A25:B25"/>
    <mergeCell ref="C34:D34"/>
    <mergeCell ref="A35:B35"/>
    <mergeCell ref="C35:D35"/>
    <mergeCell ref="A31:B31"/>
    <mergeCell ref="C31:D31"/>
    <mergeCell ref="A33:B33"/>
    <mergeCell ref="C33:D33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0E75-B2A5-4E41-9788-23AD3386CED5}">
  <dimension ref="A1:E36"/>
  <sheetViews>
    <sheetView topLeftCell="A20" workbookViewId="0">
      <selection activeCell="K16" sqref="K16"/>
    </sheetView>
  </sheetViews>
  <sheetFormatPr defaultRowHeight="15" x14ac:dyDescent="0.25"/>
  <cols>
    <col min="1" max="1" width="26.42578125" customWidth="1"/>
    <col min="2" max="2" width="12.5703125" customWidth="1"/>
    <col min="3" max="3" width="18.85546875" bestFit="1" customWidth="1"/>
    <col min="4" max="4" width="14.28515625" customWidth="1"/>
    <col min="5" max="5" width="15.710937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3.75" customHeight="1" x14ac:dyDescent="0.25">
      <c r="A2" s="246"/>
      <c r="B2" s="247"/>
      <c r="C2" s="247"/>
      <c r="D2" s="247"/>
      <c r="E2" s="247"/>
    </row>
    <row r="3" spans="1:5" x14ac:dyDescent="0.25">
      <c r="A3" s="286" t="s">
        <v>237</v>
      </c>
      <c r="B3" s="287"/>
      <c r="C3" s="287"/>
      <c r="D3" s="287"/>
      <c r="E3" s="288"/>
    </row>
    <row r="4" spans="1:5" x14ac:dyDescent="0.25">
      <c r="A4" s="249" t="s">
        <v>238</v>
      </c>
      <c r="B4" s="250"/>
      <c r="C4" s="250"/>
      <c r="D4" s="250"/>
      <c r="E4" s="251"/>
    </row>
    <row r="5" spans="1:5" x14ac:dyDescent="0.25">
      <c r="A5" s="249" t="s">
        <v>287</v>
      </c>
      <c r="B5" s="250"/>
      <c r="C5" s="250"/>
      <c r="D5" s="250"/>
      <c r="E5" s="25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562</v>
      </c>
      <c r="B7" s="58"/>
      <c r="C7" s="58"/>
      <c r="D7" s="58"/>
      <c r="E7" s="59"/>
    </row>
    <row r="8" spans="1:5" x14ac:dyDescent="0.25">
      <c r="A8" s="265" t="s">
        <v>520</v>
      </c>
      <c r="B8" s="250"/>
      <c r="C8" s="250"/>
      <c r="D8" s="250"/>
      <c r="E8" s="251"/>
    </row>
    <row r="9" spans="1:5" x14ac:dyDescent="0.25">
      <c r="A9" s="245" t="s">
        <v>138</v>
      </c>
      <c r="B9" s="245"/>
      <c r="C9" s="245"/>
      <c r="D9" s="245"/>
      <c r="E9" s="245"/>
    </row>
    <row r="10" spans="1:5" x14ac:dyDescent="0.25">
      <c r="A10" s="240" t="s">
        <v>7</v>
      </c>
      <c r="B10" s="240"/>
      <c r="C10" s="240"/>
      <c r="D10" s="240"/>
      <c r="E10" s="240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1</v>
      </c>
      <c r="D12" s="18">
        <v>350</v>
      </c>
      <c r="E12" s="18">
        <f>C12*D12</f>
        <v>350</v>
      </c>
    </row>
    <row r="13" spans="1:5" x14ac:dyDescent="0.25">
      <c r="A13" s="16" t="s">
        <v>236</v>
      </c>
      <c r="B13" s="16" t="s">
        <v>14</v>
      </c>
      <c r="C13" s="16">
        <v>0.16</v>
      </c>
      <c r="D13" s="18">
        <v>2500</v>
      </c>
      <c r="E13" s="18">
        <f>C13*D13</f>
        <v>400</v>
      </c>
    </row>
    <row r="14" spans="1:5" x14ac:dyDescent="0.25">
      <c r="A14" s="16" t="s">
        <v>229</v>
      </c>
      <c r="B14" s="16" t="s">
        <v>79</v>
      </c>
      <c r="C14" s="30">
        <v>90</v>
      </c>
      <c r="D14" s="18">
        <v>5</v>
      </c>
      <c r="E14" s="18">
        <f>C14*D14</f>
        <v>450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1217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1437</v>
      </c>
    </row>
    <row r="25" spans="1:5" x14ac:dyDescent="0.25">
      <c r="A25" s="241" t="s">
        <v>53</v>
      </c>
      <c r="B25" s="242"/>
    </row>
    <row r="26" spans="1:5" x14ac:dyDescent="0.25">
      <c r="A26" s="15" t="str">
        <f>A11</f>
        <v>1-Insumos</v>
      </c>
      <c r="B26" s="25">
        <f>E17</f>
        <v>1217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1437</v>
      </c>
    </row>
    <row r="31" spans="1:5" x14ac:dyDescent="0.25">
      <c r="A31" s="243" t="s">
        <v>522</v>
      </c>
      <c r="B31" s="243"/>
      <c r="C31" s="243"/>
      <c r="D31" s="243"/>
    </row>
    <row r="32" spans="1:5" x14ac:dyDescent="0.25">
      <c r="A32" t="s">
        <v>54</v>
      </c>
    </row>
    <row r="33" spans="1:4" ht="15.75" x14ac:dyDescent="0.25">
      <c r="A33" s="239" t="s">
        <v>55</v>
      </c>
      <c r="B33" s="239"/>
      <c r="C33" s="239"/>
      <c r="D33" s="239"/>
    </row>
    <row r="34" spans="1:4" ht="15.75" x14ac:dyDescent="0.25">
      <c r="A34" s="109" t="s">
        <v>564</v>
      </c>
      <c r="B34" s="109"/>
      <c r="C34" s="239"/>
      <c r="D34" s="239"/>
    </row>
    <row r="35" spans="1:4" ht="15.75" x14ac:dyDescent="0.25">
      <c r="A35" s="239" t="s">
        <v>57</v>
      </c>
      <c r="B35" s="239"/>
      <c r="C35" s="239"/>
      <c r="D35" s="239"/>
    </row>
    <row r="36" spans="1:4" ht="15.75" x14ac:dyDescent="0.25">
      <c r="A36" s="239" t="s">
        <v>565</v>
      </c>
      <c r="B36" s="239"/>
    </row>
  </sheetData>
  <mergeCells count="17"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42838-0128-4B4C-BB74-00BA15399B86}">
  <dimension ref="A1:E36"/>
  <sheetViews>
    <sheetView topLeftCell="A23" workbookViewId="0">
      <selection activeCell="K12" sqref="K12"/>
    </sheetView>
  </sheetViews>
  <sheetFormatPr defaultRowHeight="15" x14ac:dyDescent="0.25"/>
  <cols>
    <col min="1" max="1" width="24" customWidth="1"/>
    <col min="2" max="2" width="14.7109375" customWidth="1"/>
    <col min="3" max="3" width="18.85546875" bestFit="1" customWidth="1"/>
    <col min="4" max="5" width="14.1406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2.25" customHeight="1" x14ac:dyDescent="0.25">
      <c r="A2" s="246"/>
      <c r="B2" s="247"/>
      <c r="C2" s="247"/>
      <c r="D2" s="247"/>
      <c r="E2" s="247"/>
    </row>
    <row r="3" spans="1:5" x14ac:dyDescent="0.25">
      <c r="A3" s="286" t="s">
        <v>225</v>
      </c>
      <c r="B3" s="287"/>
      <c r="C3" s="287"/>
      <c r="D3" s="287"/>
      <c r="E3" s="288"/>
    </row>
    <row r="4" spans="1:5" x14ac:dyDescent="0.25">
      <c r="A4" s="249" t="s">
        <v>3</v>
      </c>
      <c r="B4" s="250"/>
      <c r="C4" s="250"/>
      <c r="D4" s="250"/>
      <c r="E4" s="251"/>
    </row>
    <row r="5" spans="1:5" x14ac:dyDescent="0.25">
      <c r="A5" s="249" t="s">
        <v>289</v>
      </c>
      <c r="B5" s="250"/>
      <c r="C5" s="250"/>
      <c r="D5" s="250"/>
      <c r="E5" s="25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562</v>
      </c>
      <c r="B7" s="58"/>
      <c r="C7" s="58"/>
      <c r="D7" s="58"/>
      <c r="E7" s="59"/>
    </row>
    <row r="8" spans="1:5" x14ac:dyDescent="0.25">
      <c r="A8" s="265" t="s">
        <v>520</v>
      </c>
      <c r="B8" s="250"/>
      <c r="C8" s="250"/>
      <c r="D8" s="250"/>
      <c r="E8" s="251"/>
    </row>
    <row r="9" spans="1:5" x14ac:dyDescent="0.25">
      <c r="A9" s="245" t="s">
        <v>138</v>
      </c>
      <c r="B9" s="245"/>
      <c r="C9" s="245"/>
      <c r="D9" s="245"/>
      <c r="E9" s="245"/>
    </row>
    <row r="10" spans="1:5" x14ac:dyDescent="0.25">
      <c r="A10" s="240" t="s">
        <v>7</v>
      </c>
      <c r="B10" s="240"/>
      <c r="C10" s="240"/>
      <c r="D10" s="240"/>
      <c r="E10" s="240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0.5</v>
      </c>
      <c r="D12" s="18">
        <v>350</v>
      </c>
      <c r="E12" s="18">
        <f>C12*D12</f>
        <v>175</v>
      </c>
    </row>
    <row r="13" spans="1:5" x14ac:dyDescent="0.25">
      <c r="A13" s="16" t="s">
        <v>236</v>
      </c>
      <c r="B13" s="16" t="s">
        <v>14</v>
      </c>
      <c r="C13" s="16">
        <v>0.1</v>
      </c>
      <c r="D13" s="18">
        <v>2500</v>
      </c>
      <c r="E13" s="18">
        <f>C13*D13</f>
        <v>250</v>
      </c>
    </row>
    <row r="14" spans="1:5" x14ac:dyDescent="0.25">
      <c r="A14" s="16" t="s">
        <v>229</v>
      </c>
      <c r="B14" s="16" t="s">
        <v>79</v>
      </c>
      <c r="C14" s="30">
        <v>60</v>
      </c>
      <c r="D14" s="18">
        <v>5</v>
      </c>
      <c r="E14" s="18">
        <f>C14*D14</f>
        <v>300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742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962</v>
      </c>
    </row>
    <row r="25" spans="1:5" x14ac:dyDescent="0.25">
      <c r="A25" s="241" t="s">
        <v>53</v>
      </c>
      <c r="B25" s="242"/>
    </row>
    <row r="26" spans="1:5" x14ac:dyDescent="0.25">
      <c r="A26" s="15" t="str">
        <f>A11</f>
        <v>1-Insumos</v>
      </c>
      <c r="B26" s="25">
        <f>E17</f>
        <v>742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962</v>
      </c>
    </row>
    <row r="31" spans="1:5" x14ac:dyDescent="0.25">
      <c r="A31" s="243" t="s">
        <v>522</v>
      </c>
      <c r="B31" s="243"/>
      <c r="C31" s="243"/>
      <c r="D31" s="243"/>
    </row>
    <row r="32" spans="1:5" x14ac:dyDescent="0.25">
      <c r="A32" t="s">
        <v>54</v>
      </c>
    </row>
    <row r="33" spans="1:4" ht="15.75" x14ac:dyDescent="0.25">
      <c r="A33" s="239" t="s">
        <v>55</v>
      </c>
      <c r="B33" s="239"/>
      <c r="C33" s="239"/>
      <c r="D33" s="239"/>
    </row>
    <row r="34" spans="1:4" ht="15.75" x14ac:dyDescent="0.25">
      <c r="A34" s="109" t="s">
        <v>564</v>
      </c>
      <c r="B34" s="109"/>
      <c r="C34" s="239"/>
      <c r="D34" s="239"/>
    </row>
    <row r="35" spans="1:4" ht="15.75" x14ac:dyDescent="0.25">
      <c r="A35" s="239" t="s">
        <v>57</v>
      </c>
      <c r="B35" s="239"/>
      <c r="C35" s="239"/>
      <c r="D35" s="239"/>
    </row>
    <row r="36" spans="1:4" ht="15.75" x14ac:dyDescent="0.25">
      <c r="A36" s="239" t="s">
        <v>565</v>
      </c>
      <c r="B36" s="239"/>
    </row>
  </sheetData>
  <mergeCells count="17"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25DF-2154-44E4-B6BD-359E69BBC35D}">
  <dimension ref="A1:E36"/>
  <sheetViews>
    <sheetView topLeftCell="A27" workbookViewId="0">
      <selection activeCell="L12" sqref="L12"/>
    </sheetView>
  </sheetViews>
  <sheetFormatPr defaultRowHeight="15" x14ac:dyDescent="0.25"/>
  <cols>
    <col min="1" max="1" width="25.28515625" customWidth="1"/>
    <col min="2" max="2" width="16.42578125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8.5" customHeight="1" x14ac:dyDescent="0.25">
      <c r="A2" s="246"/>
      <c r="B2" s="247"/>
      <c r="C2" s="247"/>
      <c r="D2" s="247"/>
      <c r="E2" s="247"/>
    </row>
    <row r="3" spans="1:5" x14ac:dyDescent="0.25">
      <c r="A3" s="286" t="s">
        <v>225</v>
      </c>
      <c r="B3" s="287"/>
      <c r="C3" s="287"/>
      <c r="D3" s="287"/>
      <c r="E3" s="288"/>
    </row>
    <row r="4" spans="1:5" x14ac:dyDescent="0.25">
      <c r="A4" s="249" t="s">
        <v>59</v>
      </c>
      <c r="B4" s="250"/>
      <c r="C4" s="250"/>
      <c r="D4" s="250"/>
      <c r="E4" s="251"/>
    </row>
    <row r="5" spans="1:5" x14ac:dyDescent="0.25">
      <c r="A5" s="249" t="s">
        <v>289</v>
      </c>
      <c r="B5" s="250"/>
      <c r="C5" s="250"/>
      <c r="D5" s="250"/>
      <c r="E5" s="25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562</v>
      </c>
      <c r="B7" s="58"/>
      <c r="C7" s="58"/>
      <c r="D7" s="58"/>
      <c r="E7" s="59"/>
    </row>
    <row r="8" spans="1:5" x14ac:dyDescent="0.25">
      <c r="A8" s="265" t="s">
        <v>520</v>
      </c>
      <c r="B8" s="250"/>
      <c r="C8" s="250"/>
      <c r="D8" s="250"/>
      <c r="E8" s="251"/>
    </row>
    <row r="9" spans="1:5" x14ac:dyDescent="0.25">
      <c r="A9" s="245" t="s">
        <v>138</v>
      </c>
      <c r="B9" s="245"/>
      <c r="C9" s="245"/>
      <c r="D9" s="245"/>
      <c r="E9" s="245"/>
    </row>
    <row r="10" spans="1:5" x14ac:dyDescent="0.25">
      <c r="A10" s="240" t="s">
        <v>7</v>
      </c>
      <c r="B10" s="240"/>
      <c r="C10" s="240"/>
      <c r="D10" s="240"/>
      <c r="E10" s="240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0.75</v>
      </c>
      <c r="D12" s="18">
        <v>350</v>
      </c>
      <c r="E12" s="18">
        <f>C12*D12</f>
        <v>262.5</v>
      </c>
    </row>
    <row r="13" spans="1:5" x14ac:dyDescent="0.25">
      <c r="A13" s="16" t="s">
        <v>236</v>
      </c>
      <c r="B13" s="16" t="s">
        <v>14</v>
      </c>
      <c r="C13" s="16">
        <v>0.12</v>
      </c>
      <c r="D13" s="18">
        <v>2500</v>
      </c>
      <c r="E13" s="18">
        <f>C13*D13</f>
        <v>300</v>
      </c>
    </row>
    <row r="14" spans="1:5" x14ac:dyDescent="0.25">
      <c r="A14" s="16" t="s">
        <v>229</v>
      </c>
      <c r="B14" s="16" t="s">
        <v>79</v>
      </c>
      <c r="C14" s="30">
        <v>70</v>
      </c>
      <c r="D14" s="18">
        <v>5</v>
      </c>
      <c r="E14" s="18">
        <f>C14*D14</f>
        <v>350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929.5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1149.5</v>
      </c>
    </row>
    <row r="25" spans="1:5" x14ac:dyDescent="0.25">
      <c r="A25" s="241" t="s">
        <v>53</v>
      </c>
      <c r="B25" s="242"/>
    </row>
    <row r="26" spans="1:5" x14ac:dyDescent="0.25">
      <c r="A26" s="15" t="str">
        <f>A11</f>
        <v>1-Insumos</v>
      </c>
      <c r="B26" s="25">
        <f>E17</f>
        <v>929.5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1149.5</v>
      </c>
    </row>
    <row r="31" spans="1:5" x14ac:dyDescent="0.25">
      <c r="A31" s="243" t="s">
        <v>522</v>
      </c>
      <c r="B31" s="243"/>
      <c r="C31" s="243"/>
      <c r="D31" s="243"/>
    </row>
    <row r="32" spans="1:5" x14ac:dyDescent="0.25">
      <c r="A32" t="s">
        <v>54</v>
      </c>
    </row>
    <row r="33" spans="1:4" ht="15.75" x14ac:dyDescent="0.25">
      <c r="A33" s="239" t="s">
        <v>55</v>
      </c>
      <c r="B33" s="239"/>
      <c r="C33" s="239"/>
      <c r="D33" s="239"/>
    </row>
    <row r="34" spans="1:4" ht="15.75" x14ac:dyDescent="0.25">
      <c r="A34" s="109" t="s">
        <v>564</v>
      </c>
      <c r="B34" s="109"/>
      <c r="C34" s="239"/>
      <c r="D34" s="239"/>
    </row>
    <row r="35" spans="1:4" ht="15.75" x14ac:dyDescent="0.25">
      <c r="A35" s="239" t="s">
        <v>57</v>
      </c>
      <c r="B35" s="239"/>
      <c r="C35" s="239"/>
      <c r="D35" s="239"/>
    </row>
    <row r="36" spans="1:4" ht="15.75" x14ac:dyDescent="0.25">
      <c r="A36" s="239" t="s">
        <v>565</v>
      </c>
      <c r="B36" s="239"/>
    </row>
  </sheetData>
  <mergeCells count="17">
    <mergeCell ref="A36:B36"/>
    <mergeCell ref="A8:E8"/>
    <mergeCell ref="A9:E9"/>
    <mergeCell ref="A10:E10"/>
    <mergeCell ref="A25:B25"/>
    <mergeCell ref="A31:B31"/>
    <mergeCell ref="C31:D31"/>
    <mergeCell ref="A33:B33"/>
    <mergeCell ref="C33:D33"/>
    <mergeCell ref="C34:D34"/>
    <mergeCell ref="A35:B35"/>
    <mergeCell ref="C35:D35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DAFB5-917C-46D7-B878-4682F72EBE10}">
  <dimension ref="A1:E36"/>
  <sheetViews>
    <sheetView topLeftCell="A27" workbookViewId="0">
      <selection activeCell="I9" sqref="I9"/>
    </sheetView>
  </sheetViews>
  <sheetFormatPr defaultRowHeight="15" x14ac:dyDescent="0.25"/>
  <cols>
    <col min="1" max="1" width="25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9.25" customHeight="1" x14ac:dyDescent="0.25">
      <c r="A2" s="246"/>
      <c r="B2" s="247"/>
      <c r="C2" s="247"/>
      <c r="D2" s="247"/>
      <c r="E2" s="247"/>
    </row>
    <row r="3" spans="1:5" x14ac:dyDescent="0.25">
      <c r="A3" s="286" t="s">
        <v>225</v>
      </c>
      <c r="B3" s="287"/>
      <c r="C3" s="287"/>
      <c r="D3" s="287"/>
      <c r="E3" s="288"/>
    </row>
    <row r="4" spans="1:5" x14ac:dyDescent="0.25">
      <c r="A4" s="249" t="s">
        <v>66</v>
      </c>
      <c r="B4" s="250"/>
      <c r="C4" s="250"/>
      <c r="D4" s="250"/>
      <c r="E4" s="251"/>
    </row>
    <row r="5" spans="1:5" x14ac:dyDescent="0.25">
      <c r="A5" s="249" t="s">
        <v>289</v>
      </c>
      <c r="B5" s="250"/>
      <c r="C5" s="250"/>
      <c r="D5" s="250"/>
      <c r="E5" s="251"/>
    </row>
    <row r="6" spans="1:5" x14ac:dyDescent="0.25">
      <c r="A6" s="70" t="s">
        <v>288</v>
      </c>
      <c r="B6" s="58"/>
      <c r="C6" s="58"/>
      <c r="D6" s="58"/>
      <c r="E6" s="59"/>
    </row>
    <row r="7" spans="1:5" x14ac:dyDescent="0.25">
      <c r="A7" s="68" t="s">
        <v>562</v>
      </c>
      <c r="B7" s="58"/>
      <c r="C7" s="58"/>
      <c r="D7" s="58"/>
      <c r="E7" s="59"/>
    </row>
    <row r="8" spans="1:5" x14ac:dyDescent="0.25">
      <c r="A8" s="265" t="s">
        <v>520</v>
      </c>
      <c r="B8" s="250"/>
      <c r="C8" s="250"/>
      <c r="D8" s="250"/>
      <c r="E8" s="251"/>
    </row>
    <row r="9" spans="1:5" x14ac:dyDescent="0.25">
      <c r="A9" s="245" t="s">
        <v>138</v>
      </c>
      <c r="B9" s="245"/>
      <c r="C9" s="245"/>
      <c r="D9" s="245"/>
      <c r="E9" s="245"/>
    </row>
    <row r="10" spans="1:5" x14ac:dyDescent="0.25">
      <c r="A10" s="240" t="s">
        <v>7</v>
      </c>
      <c r="B10" s="240"/>
      <c r="C10" s="240"/>
      <c r="D10" s="240"/>
      <c r="E10" s="240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228</v>
      </c>
      <c r="B12" s="16" t="s">
        <v>14</v>
      </c>
      <c r="C12" s="16">
        <v>1</v>
      </c>
      <c r="D12" s="18">
        <v>350</v>
      </c>
      <c r="E12" s="18">
        <f>C12*D12</f>
        <v>350</v>
      </c>
    </row>
    <row r="13" spans="1:5" x14ac:dyDescent="0.25">
      <c r="A13" s="16" t="s">
        <v>236</v>
      </c>
      <c r="B13" s="16" t="s">
        <v>14</v>
      </c>
      <c r="C13" s="16">
        <v>0.16</v>
      </c>
      <c r="D13" s="18">
        <v>2500</v>
      </c>
      <c r="E13" s="18">
        <f>C13*D13</f>
        <v>400</v>
      </c>
    </row>
    <row r="14" spans="1:5" x14ac:dyDescent="0.25">
      <c r="A14" s="16" t="s">
        <v>229</v>
      </c>
      <c r="B14" s="16" t="s">
        <v>79</v>
      </c>
      <c r="C14" s="30">
        <v>90</v>
      </c>
      <c r="D14" s="18">
        <v>5</v>
      </c>
      <c r="E14" s="18">
        <f>C14*D14</f>
        <v>450</v>
      </c>
    </row>
    <row r="15" spans="1:5" x14ac:dyDescent="0.25">
      <c r="A15" s="16" t="s">
        <v>230</v>
      </c>
      <c r="B15" s="16" t="s">
        <v>231</v>
      </c>
      <c r="C15" s="30">
        <v>2</v>
      </c>
      <c r="D15" s="18">
        <v>3.5</v>
      </c>
      <c r="E15" s="18">
        <f>C15*D15</f>
        <v>7</v>
      </c>
    </row>
    <row r="16" spans="1:5" x14ac:dyDescent="0.25">
      <c r="A16" s="16" t="s">
        <v>232</v>
      </c>
      <c r="B16" s="16" t="s">
        <v>231</v>
      </c>
      <c r="C16" s="30">
        <v>2</v>
      </c>
      <c r="D16" s="18">
        <v>5</v>
      </c>
      <c r="E16" s="18">
        <f>C16*D16</f>
        <v>10</v>
      </c>
    </row>
    <row r="17" spans="1:5" x14ac:dyDescent="0.25">
      <c r="A17" s="3" t="s">
        <v>36</v>
      </c>
      <c r="B17" s="31"/>
      <c r="C17" s="32"/>
      <c r="D17" s="32"/>
      <c r="E17" s="4">
        <f>SUM(E12:E16)</f>
        <v>1217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34" t="s">
        <v>233</v>
      </c>
      <c r="B19" s="34" t="s">
        <v>50</v>
      </c>
      <c r="C19" s="35">
        <v>1</v>
      </c>
      <c r="D19" s="46">
        <v>100</v>
      </c>
      <c r="E19" s="46">
        <f>C19*D19</f>
        <v>100</v>
      </c>
    </row>
    <row r="20" spans="1:5" x14ac:dyDescent="0.25">
      <c r="A20" s="34" t="s">
        <v>234</v>
      </c>
      <c r="B20" s="34" t="s">
        <v>48</v>
      </c>
      <c r="C20" s="63">
        <v>1</v>
      </c>
      <c r="D20" s="46">
        <v>120</v>
      </c>
      <c r="E20" s="46">
        <f>C20*D20</f>
        <v>120</v>
      </c>
    </row>
    <row r="21" spans="1:5" x14ac:dyDescent="0.25">
      <c r="A21" s="3" t="s">
        <v>51</v>
      </c>
      <c r="B21" s="31"/>
      <c r="C21" s="32"/>
      <c r="D21" s="32"/>
      <c r="E21" s="4">
        <f>SUM(E19:E20)</f>
        <v>220</v>
      </c>
    </row>
    <row r="22" spans="1:5" x14ac:dyDescent="0.25">
      <c r="A22" s="37" t="s">
        <v>65</v>
      </c>
      <c r="B22" s="37"/>
      <c r="C22" s="37"/>
      <c r="D22" s="37"/>
      <c r="E22" s="38">
        <f>SUM(E17,E21)</f>
        <v>1437</v>
      </c>
    </row>
    <row r="25" spans="1:5" x14ac:dyDescent="0.25">
      <c r="A25" s="241" t="s">
        <v>53</v>
      </c>
      <c r="B25" s="242"/>
    </row>
    <row r="26" spans="1:5" x14ac:dyDescent="0.25">
      <c r="A26" s="15" t="str">
        <f>A11</f>
        <v>1-Insumos</v>
      </c>
      <c r="B26" s="25">
        <f>E17</f>
        <v>1217</v>
      </c>
    </row>
    <row r="27" spans="1:5" x14ac:dyDescent="0.25">
      <c r="A27" s="22" t="str">
        <f>A18</f>
        <v>2-Serviços</v>
      </c>
      <c r="B27" s="25">
        <f>E21</f>
        <v>220</v>
      </c>
    </row>
    <row r="28" spans="1:5" x14ac:dyDescent="0.25">
      <c r="A28" s="11" t="s">
        <v>65</v>
      </c>
      <c r="B28" s="38">
        <f>SUM(B26:B27)</f>
        <v>1437</v>
      </c>
    </row>
    <row r="31" spans="1:5" x14ac:dyDescent="0.25">
      <c r="A31" s="243" t="s">
        <v>522</v>
      </c>
      <c r="B31" s="243"/>
      <c r="C31" s="243"/>
      <c r="D31" s="243"/>
    </row>
    <row r="32" spans="1:5" x14ac:dyDescent="0.25">
      <c r="A32" t="s">
        <v>54</v>
      </c>
    </row>
    <row r="33" spans="1:4" ht="15.75" x14ac:dyDescent="0.25">
      <c r="A33" s="239" t="s">
        <v>55</v>
      </c>
      <c r="B33" s="239"/>
      <c r="C33" s="239"/>
      <c r="D33" s="239"/>
    </row>
    <row r="34" spans="1:4" ht="15.75" x14ac:dyDescent="0.25">
      <c r="A34" s="109" t="s">
        <v>564</v>
      </c>
      <c r="B34" s="109"/>
      <c r="C34" s="239"/>
      <c r="D34" s="239"/>
    </row>
    <row r="35" spans="1:4" ht="15.75" x14ac:dyDescent="0.25">
      <c r="A35" s="239" t="s">
        <v>57</v>
      </c>
      <c r="B35" s="239"/>
      <c r="C35" s="239"/>
      <c r="D35" s="239"/>
    </row>
    <row r="36" spans="1:4" ht="15.75" x14ac:dyDescent="0.25">
      <c r="A36" s="239" t="s">
        <v>565</v>
      </c>
      <c r="B36" s="239"/>
    </row>
  </sheetData>
  <mergeCells count="17">
    <mergeCell ref="C33:D33"/>
    <mergeCell ref="A36:B36"/>
    <mergeCell ref="A35:B35"/>
    <mergeCell ref="C35:D35"/>
    <mergeCell ref="C34:D34"/>
    <mergeCell ref="A33:B33"/>
    <mergeCell ref="A1:A2"/>
    <mergeCell ref="B1:E2"/>
    <mergeCell ref="A3:E3"/>
    <mergeCell ref="A4:E4"/>
    <mergeCell ref="A5:E5"/>
    <mergeCell ref="A8:E8"/>
    <mergeCell ref="A9:E9"/>
    <mergeCell ref="A10:E10"/>
    <mergeCell ref="A25:B25"/>
    <mergeCell ref="A31:B31"/>
    <mergeCell ref="C31:D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631E-CA58-4503-8684-1A2F0F53A172}">
  <dimension ref="A1:E35"/>
  <sheetViews>
    <sheetView topLeftCell="A26" workbookViewId="0">
      <selection activeCell="K12" sqref="K12"/>
    </sheetView>
  </sheetViews>
  <sheetFormatPr defaultRowHeight="15" x14ac:dyDescent="0.25"/>
  <cols>
    <col min="1" max="1" width="26.5703125" customWidth="1"/>
    <col min="2" max="2" width="12.140625" bestFit="1" customWidth="1"/>
    <col min="3" max="3" width="18.85546875" bestFit="1" customWidth="1"/>
    <col min="4" max="4" width="13.42578125" bestFit="1" customWidth="1"/>
    <col min="5" max="5" width="12.85546875" bestFit="1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1.5" customHeight="1" x14ac:dyDescent="0.25">
      <c r="A2" s="246"/>
      <c r="B2" s="247"/>
      <c r="C2" s="247"/>
      <c r="D2" s="247"/>
      <c r="E2" s="247"/>
    </row>
    <row r="3" spans="1:5" x14ac:dyDescent="0.25">
      <c r="A3" s="286" t="s">
        <v>225</v>
      </c>
      <c r="B3" s="287"/>
      <c r="C3" s="287"/>
      <c r="D3" s="287"/>
      <c r="E3" s="288"/>
    </row>
    <row r="4" spans="1:5" x14ac:dyDescent="0.25">
      <c r="A4" s="249" t="s">
        <v>290</v>
      </c>
      <c r="B4" s="250"/>
      <c r="C4" s="250"/>
      <c r="D4" s="250"/>
      <c r="E4" s="251"/>
    </row>
    <row r="5" spans="1:5" x14ac:dyDescent="0.25">
      <c r="A5" s="249" t="s">
        <v>291</v>
      </c>
      <c r="B5" s="250"/>
      <c r="C5" s="250"/>
      <c r="D5" s="250"/>
      <c r="E5" s="251"/>
    </row>
    <row r="6" spans="1:5" x14ac:dyDescent="0.25">
      <c r="A6" s="68" t="s">
        <v>557</v>
      </c>
      <c r="B6" s="58"/>
      <c r="C6" s="58"/>
      <c r="D6" s="58"/>
      <c r="E6" s="59"/>
    </row>
    <row r="7" spans="1:5" x14ac:dyDescent="0.25">
      <c r="A7" s="265" t="s">
        <v>520</v>
      </c>
      <c r="B7" s="250"/>
      <c r="C7" s="250"/>
      <c r="D7" s="250"/>
      <c r="E7" s="251"/>
    </row>
    <row r="8" spans="1:5" x14ac:dyDescent="0.25">
      <c r="A8" s="245" t="s">
        <v>138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1.25</v>
      </c>
      <c r="D11" s="18">
        <v>350</v>
      </c>
      <c r="E11" s="18">
        <f>C11*D11</f>
        <v>437.5</v>
      </c>
    </row>
    <row r="12" spans="1:5" x14ac:dyDescent="0.25">
      <c r="A12" s="16" t="s">
        <v>236</v>
      </c>
      <c r="B12" s="16" t="s">
        <v>14</v>
      </c>
      <c r="C12" s="16">
        <v>0.45</v>
      </c>
      <c r="D12" s="18">
        <v>2500</v>
      </c>
      <c r="E12" s="18">
        <f>C12*D12</f>
        <v>1125</v>
      </c>
    </row>
    <row r="13" spans="1:5" x14ac:dyDescent="0.25">
      <c r="A13" s="16" t="s">
        <v>229</v>
      </c>
      <c r="B13" s="16" t="s">
        <v>79</v>
      </c>
      <c r="C13" s="30">
        <v>110</v>
      </c>
      <c r="D13" s="18">
        <v>5</v>
      </c>
      <c r="E13" s="18">
        <f>C13*D13</f>
        <v>550</v>
      </c>
    </row>
    <row r="14" spans="1:5" x14ac:dyDescent="0.25">
      <c r="A14" s="16" t="s">
        <v>230</v>
      </c>
      <c r="B14" s="16" t="s">
        <v>231</v>
      </c>
      <c r="C14" s="30">
        <v>2</v>
      </c>
      <c r="D14" s="18">
        <v>3.5</v>
      </c>
      <c r="E14" s="18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8">
        <v>5</v>
      </c>
      <c r="E15" s="18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2129.5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233</v>
      </c>
      <c r="B18" s="34" t="s">
        <v>50</v>
      </c>
      <c r="C18" s="35">
        <v>1</v>
      </c>
      <c r="D18" s="46">
        <v>100</v>
      </c>
      <c r="E18" s="46">
        <f>C18*D18</f>
        <v>100</v>
      </c>
    </row>
    <row r="19" spans="1:5" x14ac:dyDescent="0.25">
      <c r="A19" s="34" t="s">
        <v>234</v>
      </c>
      <c r="B19" s="34" t="s">
        <v>48</v>
      </c>
      <c r="C19" s="63">
        <v>1</v>
      </c>
      <c r="D19" s="46">
        <v>120</v>
      </c>
      <c r="E19" s="46">
        <f>C19*D19</f>
        <v>120</v>
      </c>
    </row>
    <row r="20" spans="1:5" x14ac:dyDescent="0.25">
      <c r="A20" s="3" t="s">
        <v>51</v>
      </c>
      <c r="B20" s="31"/>
      <c r="C20" s="32"/>
      <c r="D20" s="32"/>
      <c r="E20" s="4">
        <f>SUM(E18:E19)</f>
        <v>220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2349.5</v>
      </c>
    </row>
    <row r="24" spans="1:5" x14ac:dyDescent="0.25">
      <c r="A24" s="241" t="s">
        <v>53</v>
      </c>
      <c r="B24" s="242"/>
    </row>
    <row r="25" spans="1:5" x14ac:dyDescent="0.25">
      <c r="A25" s="15" t="str">
        <f>A10</f>
        <v>1-Insumos</v>
      </c>
      <c r="B25" s="25">
        <f>E16</f>
        <v>2129.5</v>
      </c>
    </row>
    <row r="26" spans="1:5" x14ac:dyDescent="0.25">
      <c r="A26" s="22" t="str">
        <f>A17</f>
        <v>2-Serviços</v>
      </c>
      <c r="B26" s="25">
        <f>E20</f>
        <v>220</v>
      </c>
    </row>
    <row r="27" spans="1:5" x14ac:dyDescent="0.25">
      <c r="A27" s="11" t="s">
        <v>65</v>
      </c>
      <c r="B27" s="38">
        <f>SUM(B25:B26)</f>
        <v>2349.5</v>
      </c>
    </row>
    <row r="30" spans="1:5" x14ac:dyDescent="0.25">
      <c r="A30" s="243" t="s">
        <v>522</v>
      </c>
      <c r="B30" s="243"/>
      <c r="C30" s="243"/>
      <c r="D30" s="243"/>
    </row>
    <row r="31" spans="1:5" x14ac:dyDescent="0.25">
      <c r="A31" t="s">
        <v>54</v>
      </c>
    </row>
    <row r="32" spans="1:5" ht="15.75" x14ac:dyDescent="0.25">
      <c r="A32" s="239" t="s">
        <v>55</v>
      </c>
      <c r="B32" s="239"/>
      <c r="C32" s="239"/>
      <c r="D32" s="239"/>
    </row>
    <row r="33" spans="1:4" ht="15.75" x14ac:dyDescent="0.25">
      <c r="A33" s="109" t="s">
        <v>564</v>
      </c>
      <c r="B33" s="109"/>
      <c r="C33" s="239"/>
      <c r="D33" s="239"/>
    </row>
    <row r="34" spans="1:4" ht="15.75" x14ac:dyDescent="0.25">
      <c r="A34" s="239" t="s">
        <v>57</v>
      </c>
      <c r="B34" s="239"/>
      <c r="C34" s="239"/>
      <c r="D34" s="239"/>
    </row>
    <row r="35" spans="1:4" ht="15.75" x14ac:dyDescent="0.25">
      <c r="A35" s="239" t="s">
        <v>565</v>
      </c>
      <c r="B35" s="239"/>
    </row>
  </sheetData>
  <mergeCells count="17">
    <mergeCell ref="A35:B35"/>
    <mergeCell ref="A7:E7"/>
    <mergeCell ref="A8:E8"/>
    <mergeCell ref="A9:E9"/>
    <mergeCell ref="A24:B24"/>
    <mergeCell ref="A30:B30"/>
    <mergeCell ref="C30:D30"/>
    <mergeCell ref="A32:B32"/>
    <mergeCell ref="C32:D32"/>
    <mergeCell ref="C33:D33"/>
    <mergeCell ref="A34:B34"/>
    <mergeCell ref="C34:D34"/>
    <mergeCell ref="A1:A2"/>
    <mergeCell ref="B1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0650-9B4A-48BD-B817-B9BD54F790D3}">
  <dimension ref="A1:E35"/>
  <sheetViews>
    <sheetView topLeftCell="A27" workbookViewId="0">
      <selection activeCell="P11" sqref="P11"/>
    </sheetView>
  </sheetViews>
  <sheetFormatPr defaultRowHeight="15" x14ac:dyDescent="0.25"/>
  <cols>
    <col min="1" max="1" width="25.5703125" customWidth="1"/>
    <col min="2" max="2" width="15.140625" customWidth="1"/>
    <col min="3" max="3" width="18.85546875" bestFit="1" customWidth="1"/>
    <col min="4" max="4" width="13.42578125" bestFit="1" customWidth="1"/>
    <col min="5" max="5" width="15.8554687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8.5" customHeight="1" x14ac:dyDescent="0.25">
      <c r="A2" s="246"/>
      <c r="B2" s="247"/>
      <c r="C2" s="247"/>
      <c r="D2" s="247"/>
      <c r="E2" s="247"/>
    </row>
    <row r="3" spans="1:5" x14ac:dyDescent="0.25">
      <c r="A3" s="286" t="s">
        <v>225</v>
      </c>
      <c r="B3" s="287"/>
      <c r="C3" s="287"/>
      <c r="D3" s="287"/>
      <c r="E3" s="288"/>
    </row>
    <row r="4" spans="1:5" x14ac:dyDescent="0.25">
      <c r="A4" s="249" t="s">
        <v>59</v>
      </c>
      <c r="B4" s="250"/>
      <c r="C4" s="250"/>
      <c r="D4" s="250"/>
      <c r="E4" s="251"/>
    </row>
    <row r="5" spans="1:5" x14ac:dyDescent="0.25">
      <c r="A5" s="249" t="s">
        <v>291</v>
      </c>
      <c r="B5" s="250"/>
      <c r="C5" s="250"/>
      <c r="D5" s="250"/>
      <c r="E5" s="251"/>
    </row>
    <row r="6" spans="1:5" x14ac:dyDescent="0.25">
      <c r="A6" s="68" t="s">
        <v>499</v>
      </c>
      <c r="B6" s="58"/>
      <c r="C6" s="58"/>
      <c r="D6" s="58"/>
      <c r="E6" s="59"/>
    </row>
    <row r="7" spans="1:5" x14ac:dyDescent="0.25">
      <c r="A7" s="265" t="s">
        <v>520</v>
      </c>
      <c r="B7" s="250"/>
      <c r="C7" s="250"/>
      <c r="D7" s="250"/>
      <c r="E7" s="251"/>
    </row>
    <row r="8" spans="1:5" x14ac:dyDescent="0.25">
      <c r="A8" s="245" t="s">
        <v>138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1.1000000000000001</v>
      </c>
      <c r="D11" s="18">
        <v>380</v>
      </c>
      <c r="E11" s="18">
        <f>C11*D11</f>
        <v>418.00000000000006</v>
      </c>
    </row>
    <row r="12" spans="1:5" x14ac:dyDescent="0.25">
      <c r="A12" s="16" t="s">
        <v>236</v>
      </c>
      <c r="B12" s="16" t="s">
        <v>14</v>
      </c>
      <c r="C12" s="16">
        <v>0.25</v>
      </c>
      <c r="D12" s="18">
        <v>2500</v>
      </c>
      <c r="E12" s="18">
        <f>C12*D12</f>
        <v>625</v>
      </c>
    </row>
    <row r="13" spans="1:5" x14ac:dyDescent="0.25">
      <c r="A13" s="16" t="s">
        <v>229</v>
      </c>
      <c r="B13" s="16" t="s">
        <v>79</v>
      </c>
      <c r="C13" s="30">
        <v>90</v>
      </c>
      <c r="D13" s="18">
        <v>5</v>
      </c>
      <c r="E13" s="18">
        <f>C13*D13</f>
        <v>450</v>
      </c>
    </row>
    <row r="14" spans="1:5" x14ac:dyDescent="0.25">
      <c r="A14" s="16" t="s">
        <v>230</v>
      </c>
      <c r="B14" s="16" t="s">
        <v>231</v>
      </c>
      <c r="C14" s="30">
        <v>2</v>
      </c>
      <c r="D14" s="18">
        <v>3.5</v>
      </c>
      <c r="E14" s="18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8">
        <v>5</v>
      </c>
      <c r="E15" s="18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1510</v>
      </c>
    </row>
    <row r="17" spans="1:5" x14ac:dyDescent="0.25">
      <c r="A17" s="22" t="s">
        <v>80</v>
      </c>
      <c r="B17" s="22"/>
      <c r="C17" s="33"/>
      <c r="D17" s="22"/>
      <c r="E17" s="5"/>
    </row>
    <row r="18" spans="1:5" x14ac:dyDescent="0.25">
      <c r="A18" s="34" t="s">
        <v>233</v>
      </c>
      <c r="B18" s="34" t="s">
        <v>50</v>
      </c>
      <c r="C18" s="35">
        <v>1</v>
      </c>
      <c r="D18" s="46">
        <v>110</v>
      </c>
      <c r="E18" s="46">
        <f>C18*D18</f>
        <v>110</v>
      </c>
    </row>
    <row r="19" spans="1:5" x14ac:dyDescent="0.25">
      <c r="A19" s="34" t="s">
        <v>234</v>
      </c>
      <c r="B19" s="34" t="s">
        <v>48</v>
      </c>
      <c r="C19" s="63">
        <v>1</v>
      </c>
      <c r="D19" s="46">
        <v>120</v>
      </c>
      <c r="E19" s="46">
        <f>C19*D19</f>
        <v>120</v>
      </c>
    </row>
    <row r="20" spans="1:5" x14ac:dyDescent="0.25">
      <c r="A20" s="3" t="s">
        <v>51</v>
      </c>
      <c r="B20" s="31"/>
      <c r="C20" s="32"/>
      <c r="D20" s="32"/>
      <c r="E20" s="4">
        <f>SUM(E18:E19)</f>
        <v>230</v>
      </c>
    </row>
    <row r="21" spans="1:5" x14ac:dyDescent="0.25">
      <c r="A21" s="37" t="s">
        <v>65</v>
      </c>
      <c r="B21" s="37"/>
      <c r="C21" s="37"/>
      <c r="D21" s="37"/>
      <c r="E21" s="38">
        <f>SUM(E16,E20)</f>
        <v>1740</v>
      </c>
    </row>
    <row r="24" spans="1:5" x14ac:dyDescent="0.25">
      <c r="A24" s="241" t="s">
        <v>53</v>
      </c>
      <c r="B24" s="242"/>
    </row>
    <row r="25" spans="1:5" x14ac:dyDescent="0.25">
      <c r="A25" s="15" t="str">
        <f>A10</f>
        <v>1-Insumos</v>
      </c>
      <c r="B25" s="25">
        <f>E16</f>
        <v>1510</v>
      </c>
    </row>
    <row r="26" spans="1:5" x14ac:dyDescent="0.25">
      <c r="A26" s="22" t="str">
        <f>A17</f>
        <v>2-Serviços</v>
      </c>
      <c r="B26" s="25">
        <f>E20</f>
        <v>230</v>
      </c>
    </row>
    <row r="27" spans="1:5" x14ac:dyDescent="0.25">
      <c r="A27" s="11" t="s">
        <v>65</v>
      </c>
      <c r="B27" s="38">
        <f>SUM(B25:B26)</f>
        <v>1740</v>
      </c>
    </row>
    <row r="30" spans="1:5" x14ac:dyDescent="0.25">
      <c r="A30" s="243" t="s">
        <v>522</v>
      </c>
      <c r="B30" s="243"/>
      <c r="C30" s="243"/>
      <c r="D30" s="243"/>
    </row>
    <row r="31" spans="1:5" x14ac:dyDescent="0.25">
      <c r="A31" t="s">
        <v>54</v>
      </c>
    </row>
    <row r="32" spans="1:5" ht="15.75" x14ac:dyDescent="0.25">
      <c r="A32" s="239" t="s">
        <v>55</v>
      </c>
      <c r="B32" s="239"/>
      <c r="C32" s="239"/>
      <c r="D32" s="239"/>
    </row>
    <row r="33" spans="1:4" ht="15.75" x14ac:dyDescent="0.25">
      <c r="A33" s="109" t="s">
        <v>564</v>
      </c>
      <c r="B33" s="109"/>
      <c r="C33" s="239"/>
      <c r="D33" s="239"/>
    </row>
    <row r="34" spans="1:4" ht="15.75" x14ac:dyDescent="0.25">
      <c r="A34" s="239" t="s">
        <v>57</v>
      </c>
      <c r="B34" s="239"/>
      <c r="C34" s="239"/>
      <c r="D34" s="239"/>
    </row>
    <row r="35" spans="1:4" ht="15.75" x14ac:dyDescent="0.25">
      <c r="A35" s="239" t="s">
        <v>565</v>
      </c>
      <c r="B35" s="239"/>
    </row>
  </sheetData>
  <mergeCells count="17">
    <mergeCell ref="C33:D33"/>
    <mergeCell ref="A35:B35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52E1-85DD-4A14-AF67-3F9BE600B1C4}">
  <dimension ref="A1:E35"/>
  <sheetViews>
    <sheetView topLeftCell="A20" workbookViewId="0">
      <selection activeCell="I9" sqref="I9"/>
    </sheetView>
  </sheetViews>
  <sheetFormatPr defaultRowHeight="15" x14ac:dyDescent="0.25"/>
  <cols>
    <col min="1" max="1" width="29.28515625" customWidth="1"/>
    <col min="2" max="2" width="12.7109375" customWidth="1"/>
    <col min="3" max="3" width="18.85546875" bestFit="1" customWidth="1"/>
    <col min="4" max="5" width="14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3.75" customHeight="1" x14ac:dyDescent="0.25">
      <c r="A2" s="246"/>
      <c r="B2" s="247"/>
      <c r="C2" s="247"/>
      <c r="D2" s="247"/>
      <c r="E2" s="247"/>
    </row>
    <row r="3" spans="1:5" x14ac:dyDescent="0.25">
      <c r="A3" s="286" t="s">
        <v>225</v>
      </c>
      <c r="B3" s="287"/>
      <c r="C3" s="287"/>
      <c r="D3" s="287"/>
      <c r="E3" s="288"/>
    </row>
    <row r="4" spans="1:5" x14ac:dyDescent="0.25">
      <c r="A4" s="249" t="s">
        <v>3</v>
      </c>
      <c r="B4" s="250"/>
      <c r="C4" s="250"/>
      <c r="D4" s="250"/>
      <c r="E4" s="251"/>
    </row>
    <row r="5" spans="1:5" x14ac:dyDescent="0.25">
      <c r="A5" s="249" t="s">
        <v>291</v>
      </c>
      <c r="B5" s="250"/>
      <c r="C5" s="250"/>
      <c r="D5" s="250"/>
      <c r="E5" s="251"/>
    </row>
    <row r="6" spans="1:5" x14ac:dyDescent="0.25">
      <c r="A6" s="68" t="s">
        <v>499</v>
      </c>
      <c r="B6" s="58"/>
      <c r="C6" s="58"/>
      <c r="D6" s="58"/>
      <c r="E6" s="59"/>
    </row>
    <row r="7" spans="1:5" x14ac:dyDescent="0.25">
      <c r="A7" s="265" t="s">
        <v>520</v>
      </c>
      <c r="B7" s="250"/>
      <c r="C7" s="250"/>
      <c r="D7" s="250"/>
      <c r="E7" s="251"/>
    </row>
    <row r="8" spans="1:5" x14ac:dyDescent="0.25">
      <c r="A8" s="245" t="s">
        <v>138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15" t="s">
        <v>9</v>
      </c>
      <c r="C10" s="15" t="s">
        <v>226</v>
      </c>
      <c r="D10" s="15" t="s">
        <v>11</v>
      </c>
      <c r="E10" s="29" t="s">
        <v>227</v>
      </c>
    </row>
    <row r="11" spans="1:5" x14ac:dyDescent="0.25">
      <c r="A11" s="16" t="s">
        <v>228</v>
      </c>
      <c r="B11" s="16" t="s">
        <v>14</v>
      </c>
      <c r="C11" s="16">
        <v>1</v>
      </c>
      <c r="D11" s="160">
        <v>350</v>
      </c>
      <c r="E11" s="160">
        <f>C11*D11</f>
        <v>350</v>
      </c>
    </row>
    <row r="12" spans="1:5" x14ac:dyDescent="0.25">
      <c r="A12" s="16" t="s">
        <v>236</v>
      </c>
      <c r="B12" s="16" t="s">
        <v>14</v>
      </c>
      <c r="C12" s="16">
        <v>0.16</v>
      </c>
      <c r="D12" s="160">
        <v>2500</v>
      </c>
      <c r="E12" s="160">
        <f>C12*D12</f>
        <v>400</v>
      </c>
    </row>
    <row r="13" spans="1:5" x14ac:dyDescent="0.25">
      <c r="A13" s="16" t="s">
        <v>229</v>
      </c>
      <c r="B13" s="16" t="s">
        <v>79</v>
      </c>
      <c r="C13" s="30">
        <v>80</v>
      </c>
      <c r="D13" s="160">
        <v>5</v>
      </c>
      <c r="E13" s="160">
        <f>C13*D13</f>
        <v>400</v>
      </c>
    </row>
    <row r="14" spans="1:5" x14ac:dyDescent="0.25">
      <c r="A14" s="16" t="s">
        <v>230</v>
      </c>
      <c r="B14" s="16" t="s">
        <v>231</v>
      </c>
      <c r="C14" s="30">
        <v>2</v>
      </c>
      <c r="D14" s="160">
        <v>3.5</v>
      </c>
      <c r="E14" s="160">
        <f>C14*D14</f>
        <v>7</v>
      </c>
    </row>
    <row r="15" spans="1:5" x14ac:dyDescent="0.25">
      <c r="A15" s="16" t="s">
        <v>232</v>
      </c>
      <c r="B15" s="16" t="s">
        <v>231</v>
      </c>
      <c r="C15" s="30">
        <v>2</v>
      </c>
      <c r="D15" s="160">
        <v>5</v>
      </c>
      <c r="E15" s="160">
        <f>C15*D15</f>
        <v>10</v>
      </c>
    </row>
    <row r="16" spans="1:5" x14ac:dyDescent="0.25">
      <c r="A16" s="3" t="s">
        <v>36</v>
      </c>
      <c r="B16" s="31"/>
      <c r="C16" s="32"/>
      <c r="D16" s="32"/>
      <c r="E16" s="4">
        <f>SUM(E11:E15)</f>
        <v>1167</v>
      </c>
    </row>
    <row r="17" spans="1:5" x14ac:dyDescent="0.25">
      <c r="A17" s="22" t="s">
        <v>80</v>
      </c>
      <c r="B17" s="22"/>
      <c r="C17" s="33"/>
      <c r="D17" s="161"/>
      <c r="E17" s="162"/>
    </row>
    <row r="18" spans="1:5" x14ac:dyDescent="0.25">
      <c r="A18" s="34" t="s">
        <v>233</v>
      </c>
      <c r="B18" s="34" t="s">
        <v>50</v>
      </c>
      <c r="C18" s="35">
        <v>1</v>
      </c>
      <c r="D18" s="163">
        <v>100</v>
      </c>
      <c r="E18" s="163">
        <f>C18*D18</f>
        <v>100</v>
      </c>
    </row>
    <row r="19" spans="1:5" x14ac:dyDescent="0.25">
      <c r="A19" s="34" t="s">
        <v>234</v>
      </c>
      <c r="B19" s="34" t="s">
        <v>48</v>
      </c>
      <c r="C19" s="63">
        <v>1</v>
      </c>
      <c r="D19" s="163">
        <v>120</v>
      </c>
      <c r="E19" s="163">
        <f>C19*D19</f>
        <v>120</v>
      </c>
    </row>
    <row r="20" spans="1:5" x14ac:dyDescent="0.25">
      <c r="A20" s="3" t="s">
        <v>51</v>
      </c>
      <c r="B20" s="31"/>
      <c r="C20" s="32"/>
      <c r="D20" s="164"/>
      <c r="E20" s="165">
        <f>SUM(E18:E19)</f>
        <v>220</v>
      </c>
    </row>
    <row r="21" spans="1:5" x14ac:dyDescent="0.25">
      <c r="A21" s="37" t="s">
        <v>65</v>
      </c>
      <c r="B21" s="37"/>
      <c r="C21" s="37"/>
      <c r="D21" s="166"/>
      <c r="E21" s="166">
        <f>SUM(E16,E20)</f>
        <v>1387</v>
      </c>
    </row>
    <row r="24" spans="1:5" x14ac:dyDescent="0.25">
      <c r="A24" s="241" t="s">
        <v>53</v>
      </c>
      <c r="B24" s="242"/>
    </row>
    <row r="25" spans="1:5" x14ac:dyDescent="0.25">
      <c r="A25" s="15" t="str">
        <f>A10</f>
        <v>1-Insumos</v>
      </c>
      <c r="B25" s="25">
        <f>E16</f>
        <v>1167</v>
      </c>
    </row>
    <row r="26" spans="1:5" x14ac:dyDescent="0.25">
      <c r="A26" s="22" t="str">
        <f>A17</f>
        <v>2-Serviços</v>
      </c>
      <c r="B26" s="25">
        <f>E20</f>
        <v>220</v>
      </c>
    </row>
    <row r="27" spans="1:5" x14ac:dyDescent="0.25">
      <c r="A27" s="11" t="s">
        <v>65</v>
      </c>
      <c r="B27" s="38">
        <f>SUM(B25:B26)</f>
        <v>1387</v>
      </c>
    </row>
    <row r="30" spans="1:5" x14ac:dyDescent="0.25">
      <c r="A30" s="243" t="s">
        <v>522</v>
      </c>
      <c r="B30" s="243"/>
      <c r="C30" s="243"/>
      <c r="D30" s="243"/>
    </row>
    <row r="31" spans="1:5" x14ac:dyDescent="0.25">
      <c r="A31" t="s">
        <v>54</v>
      </c>
    </row>
    <row r="32" spans="1:5" ht="15.75" x14ac:dyDescent="0.25">
      <c r="A32" s="239" t="s">
        <v>55</v>
      </c>
      <c r="B32" s="239"/>
      <c r="C32" s="239"/>
      <c r="D32" s="239"/>
    </row>
    <row r="33" spans="1:4" ht="15.75" x14ac:dyDescent="0.25">
      <c r="A33" s="109" t="s">
        <v>564</v>
      </c>
      <c r="B33" s="109"/>
      <c r="C33" s="239"/>
      <c r="D33" s="239"/>
    </row>
    <row r="34" spans="1:4" ht="15.75" x14ac:dyDescent="0.25">
      <c r="A34" s="239" t="s">
        <v>57</v>
      </c>
      <c r="B34" s="239"/>
      <c r="C34" s="239"/>
      <c r="D34" s="239"/>
    </row>
    <row r="35" spans="1:4" ht="15.75" x14ac:dyDescent="0.25">
      <c r="A35" s="239" t="s">
        <v>565</v>
      </c>
      <c r="B35" s="239"/>
    </row>
  </sheetData>
  <mergeCells count="17">
    <mergeCell ref="C33:D33"/>
    <mergeCell ref="A35:B35"/>
    <mergeCell ref="A30:B30"/>
    <mergeCell ref="C30:D30"/>
    <mergeCell ref="A1:A2"/>
    <mergeCell ref="B1:E2"/>
    <mergeCell ref="A3:E3"/>
    <mergeCell ref="A4:E4"/>
    <mergeCell ref="A5:E5"/>
    <mergeCell ref="A7:E7"/>
    <mergeCell ref="A8:E8"/>
    <mergeCell ref="A9:E9"/>
    <mergeCell ref="A24:B24"/>
    <mergeCell ref="A34:B34"/>
    <mergeCell ref="C34:D34"/>
    <mergeCell ref="A32:B32"/>
    <mergeCell ref="C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5A493-D4F7-4D6D-AFEF-29DDABE47B50}">
  <dimension ref="A1:E42"/>
  <sheetViews>
    <sheetView topLeftCell="A27" workbookViewId="0">
      <selection activeCell="I10" sqref="I10"/>
    </sheetView>
  </sheetViews>
  <sheetFormatPr defaultRowHeight="15" x14ac:dyDescent="0.25"/>
  <cols>
    <col min="1" max="1" width="34.140625" customWidth="1"/>
    <col min="2" max="2" width="12.140625" bestFit="1" customWidth="1"/>
    <col min="3" max="3" width="19.5703125" customWidth="1"/>
    <col min="4" max="4" width="13.7109375" customWidth="1"/>
    <col min="5" max="5" width="13.1406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5.5" customHeight="1" x14ac:dyDescent="0.25">
      <c r="A2" s="246"/>
      <c r="B2" s="247"/>
      <c r="C2" s="247"/>
      <c r="D2" s="247"/>
      <c r="E2" s="247"/>
    </row>
    <row r="3" spans="1:5" x14ac:dyDescent="0.25">
      <c r="A3" s="286" t="s">
        <v>240</v>
      </c>
      <c r="B3" s="287"/>
      <c r="C3" s="287"/>
      <c r="D3" s="287"/>
      <c r="E3" s="288"/>
    </row>
    <row r="4" spans="1:5" x14ac:dyDescent="0.25">
      <c r="A4" s="249" t="s">
        <v>481</v>
      </c>
      <c r="B4" s="250"/>
      <c r="C4" s="250"/>
      <c r="D4" s="250"/>
      <c r="E4" s="251"/>
    </row>
    <row r="5" spans="1:5" x14ac:dyDescent="0.25">
      <c r="A5" s="249" t="s">
        <v>239</v>
      </c>
      <c r="B5" s="250"/>
      <c r="C5" s="250"/>
      <c r="D5" s="250"/>
      <c r="E5" s="251"/>
    </row>
    <row r="6" spans="1:5" x14ac:dyDescent="0.25">
      <c r="A6" s="68" t="s">
        <v>500</v>
      </c>
      <c r="B6" s="58"/>
      <c r="C6" s="58"/>
      <c r="D6" s="58"/>
      <c r="E6" s="59"/>
    </row>
    <row r="7" spans="1:5" x14ac:dyDescent="0.25">
      <c r="A7" s="265" t="s">
        <v>520</v>
      </c>
      <c r="B7" s="250"/>
      <c r="C7" s="250"/>
      <c r="D7" s="250"/>
      <c r="E7" s="251"/>
    </row>
    <row r="8" spans="1:5" x14ac:dyDescent="0.25">
      <c r="A8" s="265" t="s">
        <v>558</v>
      </c>
      <c r="B8" s="250"/>
      <c r="C8" s="250"/>
      <c r="D8" s="250"/>
      <c r="E8" s="251"/>
    </row>
    <row r="9" spans="1:5" x14ac:dyDescent="0.25">
      <c r="A9" s="245" t="s">
        <v>138</v>
      </c>
      <c r="B9" s="245"/>
      <c r="C9" s="245"/>
      <c r="D9" s="245"/>
      <c r="E9" s="245"/>
    </row>
    <row r="10" spans="1:5" x14ac:dyDescent="0.25">
      <c r="A10" s="240" t="s">
        <v>7</v>
      </c>
      <c r="B10" s="240"/>
      <c r="C10" s="240"/>
      <c r="D10" s="240"/>
      <c r="E10" s="240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1.2</v>
      </c>
      <c r="D12" s="139">
        <v>2500</v>
      </c>
      <c r="E12" s="139">
        <f>C12*D12</f>
        <v>3000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483</v>
      </c>
      <c r="B14" s="16" t="s">
        <v>79</v>
      </c>
      <c r="C14" s="16">
        <v>20</v>
      </c>
      <c r="D14" s="139">
        <v>4.5</v>
      </c>
      <c r="E14" s="139">
        <f t="shared" si="0"/>
        <v>90</v>
      </c>
    </row>
    <row r="15" spans="1:5" x14ac:dyDescent="0.25">
      <c r="A15" s="16" t="s">
        <v>484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485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486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487</v>
      </c>
      <c r="B18" s="16" t="s">
        <v>79</v>
      </c>
      <c r="C18" s="16">
        <v>80</v>
      </c>
      <c r="D18" s="139">
        <v>2.8</v>
      </c>
      <c r="E18" s="139">
        <f t="shared" si="0"/>
        <v>224</v>
      </c>
    </row>
    <row r="19" spans="1:5" x14ac:dyDescent="0.25">
      <c r="A19" s="16" t="s">
        <v>488</v>
      </c>
      <c r="B19" s="16" t="s">
        <v>79</v>
      </c>
      <c r="C19" s="16">
        <v>680</v>
      </c>
      <c r="D19" s="139">
        <v>4.5</v>
      </c>
      <c r="E19" s="139">
        <f t="shared" si="0"/>
        <v>3060</v>
      </c>
    </row>
    <row r="20" spans="1:5" x14ac:dyDescent="0.25">
      <c r="A20" s="3" t="s">
        <v>36</v>
      </c>
      <c r="B20" s="31"/>
      <c r="C20" s="32"/>
      <c r="D20" s="32"/>
      <c r="E20" s="4">
        <f>SUM(E12:E19)</f>
        <v>6711.5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489</v>
      </c>
      <c r="C22" s="35">
        <v>270</v>
      </c>
      <c r="D22" s="167">
        <v>9</v>
      </c>
      <c r="E22" s="167">
        <f>C22*D22</f>
        <v>2430</v>
      </c>
    </row>
    <row r="23" spans="1:5" x14ac:dyDescent="0.25">
      <c r="A23" s="3" t="s">
        <v>45</v>
      </c>
      <c r="B23" s="31"/>
      <c r="C23" s="32"/>
      <c r="D23" s="32"/>
      <c r="E23" s="165">
        <f>SUM(E22:E22)</f>
        <v>2430</v>
      </c>
    </row>
    <row r="24" spans="1:5" x14ac:dyDescent="0.25">
      <c r="A24" s="22" t="s">
        <v>242</v>
      </c>
      <c r="B24" s="22"/>
      <c r="C24" s="33"/>
      <c r="D24" s="22"/>
      <c r="E24" s="162"/>
    </row>
    <row r="25" spans="1:5" x14ac:dyDescent="0.25">
      <c r="A25" s="118" t="s">
        <v>482</v>
      </c>
      <c r="B25" s="45" t="s">
        <v>50</v>
      </c>
      <c r="C25" s="168">
        <v>15</v>
      </c>
      <c r="D25" s="169">
        <v>0.05</v>
      </c>
      <c r="E25" s="170">
        <f>C25*D25*365</f>
        <v>273.75</v>
      </c>
    </row>
    <row r="26" spans="1:5" x14ac:dyDescent="0.25">
      <c r="A26" s="3" t="s">
        <v>51</v>
      </c>
      <c r="B26" s="31"/>
      <c r="C26" s="32"/>
      <c r="D26" s="32"/>
      <c r="E26" s="165">
        <f>SUM(E25:E25)</f>
        <v>273.75</v>
      </c>
    </row>
    <row r="27" spans="1:5" x14ac:dyDescent="0.25">
      <c r="A27" s="37" t="s">
        <v>65</v>
      </c>
      <c r="B27" s="37"/>
      <c r="C27" s="37"/>
      <c r="D27" s="37"/>
      <c r="E27" s="166">
        <f>SUM(E26,E20,E23)</f>
        <v>9415.25</v>
      </c>
    </row>
    <row r="30" spans="1:5" x14ac:dyDescent="0.25">
      <c r="A30" s="241" t="s">
        <v>53</v>
      </c>
      <c r="B30" s="242"/>
    </row>
    <row r="31" spans="1:5" x14ac:dyDescent="0.25">
      <c r="A31" s="15" t="str">
        <f>A11</f>
        <v>1-Insumos</v>
      </c>
      <c r="B31" s="25">
        <f>E20</f>
        <v>6711.5</v>
      </c>
    </row>
    <row r="32" spans="1:5" x14ac:dyDescent="0.25">
      <c r="A32" s="22" t="str">
        <f>A21</f>
        <v>2-Serviços</v>
      </c>
      <c r="B32" s="25">
        <f>E23</f>
        <v>2430</v>
      </c>
    </row>
    <row r="33" spans="1:4" x14ac:dyDescent="0.25">
      <c r="A33" s="22" t="str">
        <f>A24</f>
        <v>3-Outros Serviços</v>
      </c>
      <c r="B33" s="25">
        <f>E26</f>
        <v>273.75</v>
      </c>
    </row>
    <row r="34" spans="1:4" x14ac:dyDescent="0.25">
      <c r="A34" s="11" t="s">
        <v>65</v>
      </c>
      <c r="B34" s="38">
        <f>SUM(B31:B33)</f>
        <v>9415.25</v>
      </c>
    </row>
    <row r="37" spans="1:4" x14ac:dyDescent="0.25">
      <c r="A37" s="243" t="s">
        <v>522</v>
      </c>
      <c r="B37" s="243"/>
      <c r="C37" s="243"/>
      <c r="D37" s="243"/>
    </row>
    <row r="38" spans="1:4" x14ac:dyDescent="0.25">
      <c r="A38" t="s">
        <v>54</v>
      </c>
    </row>
    <row r="39" spans="1:4" ht="15.75" x14ac:dyDescent="0.25">
      <c r="A39" s="239" t="s">
        <v>55</v>
      </c>
      <c r="B39" s="239"/>
      <c r="C39" s="239"/>
      <c r="D39" s="239"/>
    </row>
    <row r="40" spans="1:4" ht="15.75" x14ac:dyDescent="0.25">
      <c r="A40" s="109" t="s">
        <v>564</v>
      </c>
      <c r="B40" s="109"/>
      <c r="C40" s="239"/>
      <c r="D40" s="239"/>
    </row>
    <row r="41" spans="1:4" ht="15.75" x14ac:dyDescent="0.25">
      <c r="A41" s="239" t="s">
        <v>57</v>
      </c>
      <c r="B41" s="239"/>
      <c r="C41" s="239"/>
      <c r="D41" s="239"/>
    </row>
    <row r="42" spans="1:4" ht="15.75" x14ac:dyDescent="0.25">
      <c r="A42" s="239" t="s">
        <v>565</v>
      </c>
      <c r="B42" s="239"/>
    </row>
  </sheetData>
  <mergeCells count="18">
    <mergeCell ref="A1:A2"/>
    <mergeCell ref="B1:E2"/>
    <mergeCell ref="A3:E3"/>
    <mergeCell ref="A4:E4"/>
    <mergeCell ref="A5:E5"/>
    <mergeCell ref="C40:D40"/>
    <mergeCell ref="A41:B41"/>
    <mergeCell ref="C41:D41"/>
    <mergeCell ref="A42:B42"/>
    <mergeCell ref="A7:E7"/>
    <mergeCell ref="A8:E8"/>
    <mergeCell ref="A9:E9"/>
    <mergeCell ref="A10:E10"/>
    <mergeCell ref="A30:B30"/>
    <mergeCell ref="A37:B37"/>
    <mergeCell ref="C37:D37"/>
    <mergeCell ref="A39:B39"/>
    <mergeCell ref="C39:D39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6C86-CE5D-4C1E-A5CC-4400C3CCCC73}">
  <dimension ref="A1:E46"/>
  <sheetViews>
    <sheetView topLeftCell="A27" workbookViewId="0">
      <selection activeCell="F37" sqref="F37"/>
    </sheetView>
  </sheetViews>
  <sheetFormatPr defaultRowHeight="15" x14ac:dyDescent="0.25"/>
  <cols>
    <col min="1" max="1" width="31.140625" bestFit="1" customWidth="1"/>
    <col min="2" max="2" width="13.28515625" bestFit="1" customWidth="1"/>
    <col min="3" max="3" width="18.85546875" bestFit="1" customWidth="1"/>
    <col min="4" max="4" width="13.42578125" bestFit="1" customWidth="1"/>
    <col min="5" max="5" width="16.1406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4.75" customHeight="1" x14ac:dyDescent="0.25">
      <c r="A2" s="246"/>
      <c r="B2" s="247"/>
      <c r="C2" s="247"/>
      <c r="D2" s="247"/>
      <c r="E2" s="247"/>
    </row>
    <row r="3" spans="1:5" x14ac:dyDescent="0.25">
      <c r="A3" s="286" t="s">
        <v>240</v>
      </c>
      <c r="B3" s="287"/>
      <c r="C3" s="287"/>
      <c r="D3" s="287"/>
      <c r="E3" s="288"/>
    </row>
    <row r="4" spans="1:5" x14ac:dyDescent="0.25">
      <c r="A4" s="249" t="s">
        <v>238</v>
      </c>
      <c r="B4" s="250"/>
      <c r="C4" s="250"/>
      <c r="D4" s="250"/>
      <c r="E4" s="251"/>
    </row>
    <row r="5" spans="1:5" x14ac:dyDescent="0.25">
      <c r="A5" s="249" t="s">
        <v>239</v>
      </c>
      <c r="B5" s="250"/>
      <c r="C5" s="250"/>
      <c r="D5" s="250"/>
      <c r="E5" s="251"/>
    </row>
    <row r="6" spans="1:5" x14ac:dyDescent="0.25">
      <c r="A6" s="68" t="s">
        <v>500</v>
      </c>
      <c r="B6" s="58"/>
      <c r="C6" s="58"/>
      <c r="D6" s="58"/>
      <c r="E6" s="59"/>
    </row>
    <row r="7" spans="1:5" x14ac:dyDescent="0.25">
      <c r="A7" s="265" t="s">
        <v>520</v>
      </c>
      <c r="B7" s="250"/>
      <c r="C7" s="250"/>
      <c r="D7" s="250"/>
      <c r="E7" s="251"/>
    </row>
    <row r="8" spans="1:5" x14ac:dyDescent="0.25">
      <c r="A8" s="265" t="s">
        <v>559</v>
      </c>
      <c r="B8" s="250"/>
      <c r="C8" s="250"/>
      <c r="D8" s="250"/>
      <c r="E8" s="251"/>
    </row>
    <row r="9" spans="1:5" x14ac:dyDescent="0.25">
      <c r="A9" s="245" t="s">
        <v>138</v>
      </c>
      <c r="B9" s="245"/>
      <c r="C9" s="245"/>
      <c r="D9" s="245"/>
      <c r="E9" s="245"/>
    </row>
    <row r="10" spans="1:5" x14ac:dyDescent="0.25">
      <c r="A10" s="240" t="s">
        <v>7</v>
      </c>
      <c r="B10" s="240"/>
      <c r="C10" s="240"/>
      <c r="D10" s="240"/>
      <c r="E10" s="240"/>
    </row>
    <row r="11" spans="1:5" x14ac:dyDescent="0.25">
      <c r="A11" s="15" t="s">
        <v>139</v>
      </c>
      <c r="B11" s="15" t="s">
        <v>9</v>
      </c>
      <c r="C11" s="15" t="s">
        <v>226</v>
      </c>
      <c r="D11" s="15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1.82</v>
      </c>
      <c r="D12" s="139">
        <v>2500</v>
      </c>
      <c r="E12" s="139">
        <f>C12*D12</f>
        <v>4550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483</v>
      </c>
      <c r="B14" s="16" t="s">
        <v>79</v>
      </c>
      <c r="C14" s="16">
        <v>20</v>
      </c>
      <c r="D14" s="139">
        <v>4.5</v>
      </c>
      <c r="E14" s="139">
        <f t="shared" si="0"/>
        <v>90</v>
      </c>
    </row>
    <row r="15" spans="1:5" x14ac:dyDescent="0.25">
      <c r="A15" s="16" t="s">
        <v>484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485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486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487</v>
      </c>
      <c r="B18" s="16" t="s">
        <v>79</v>
      </c>
      <c r="C18" s="16">
        <v>80</v>
      </c>
      <c r="D18" s="139">
        <v>2.8</v>
      </c>
      <c r="E18" s="139">
        <f t="shared" si="0"/>
        <v>224</v>
      </c>
    </row>
    <row r="19" spans="1:5" x14ac:dyDescent="0.25">
      <c r="A19" s="16" t="s">
        <v>488</v>
      </c>
      <c r="B19" s="16" t="s">
        <v>79</v>
      </c>
      <c r="C19" s="16">
        <v>760</v>
      </c>
      <c r="D19" s="139">
        <v>4.5</v>
      </c>
      <c r="E19" s="139">
        <f t="shared" si="0"/>
        <v>3420</v>
      </c>
    </row>
    <row r="20" spans="1:5" x14ac:dyDescent="0.25">
      <c r="A20" s="3" t="s">
        <v>36</v>
      </c>
      <c r="B20" s="31"/>
      <c r="C20" s="32"/>
      <c r="D20" s="32"/>
      <c r="E20" s="4">
        <f>SUM(E12:E19)</f>
        <v>8621.5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489</v>
      </c>
      <c r="C22" s="35">
        <v>155</v>
      </c>
      <c r="D22" s="167">
        <v>9</v>
      </c>
      <c r="E22" s="167">
        <f>C22*D22</f>
        <v>1395</v>
      </c>
    </row>
    <row r="23" spans="1:5" x14ac:dyDescent="0.25">
      <c r="A23" s="3" t="s">
        <v>45</v>
      </c>
      <c r="B23" s="31"/>
      <c r="C23" s="32"/>
      <c r="D23" s="32"/>
      <c r="E23" s="165">
        <f>SUM(E22:E22)</f>
        <v>1395</v>
      </c>
    </row>
    <row r="24" spans="1:5" x14ac:dyDescent="0.25">
      <c r="A24" s="22" t="s">
        <v>242</v>
      </c>
      <c r="B24" s="22"/>
      <c r="C24" s="33"/>
      <c r="D24" s="22"/>
      <c r="E24" s="162"/>
    </row>
    <row r="25" spans="1:5" x14ac:dyDescent="0.25">
      <c r="A25" s="118" t="s">
        <v>482</v>
      </c>
      <c r="B25" s="45" t="s">
        <v>50</v>
      </c>
      <c r="C25" s="168">
        <v>25</v>
      </c>
      <c r="D25" s="169">
        <v>0.05</v>
      </c>
      <c r="E25" s="170">
        <f>C25*D25*365</f>
        <v>456.25</v>
      </c>
    </row>
    <row r="26" spans="1:5" x14ac:dyDescent="0.25">
      <c r="A26" s="3" t="s">
        <v>51</v>
      </c>
      <c r="B26" s="31"/>
      <c r="C26" s="32"/>
      <c r="D26" s="32"/>
      <c r="E26" s="165">
        <f>SUM(E25:E25)</f>
        <v>456.25</v>
      </c>
    </row>
    <row r="27" spans="1:5" x14ac:dyDescent="0.25">
      <c r="A27" s="37" t="s">
        <v>65</v>
      </c>
      <c r="B27" s="37"/>
      <c r="C27" s="37"/>
      <c r="D27" s="37"/>
      <c r="E27" s="166">
        <f>SUM(E26,E20,E23)</f>
        <v>10472.75</v>
      </c>
    </row>
    <row r="30" spans="1:5" x14ac:dyDescent="0.25">
      <c r="A30" s="241" t="s">
        <v>53</v>
      </c>
      <c r="B30" s="242"/>
    </row>
    <row r="31" spans="1:5" x14ac:dyDescent="0.25">
      <c r="A31" s="15" t="str">
        <f>A11</f>
        <v>1-Insumos</v>
      </c>
      <c r="B31" s="25">
        <f>E20</f>
        <v>8621.5</v>
      </c>
    </row>
    <row r="32" spans="1:5" x14ac:dyDescent="0.25">
      <c r="A32" s="22" t="str">
        <f>A21</f>
        <v>2-Serviços</v>
      </c>
      <c r="B32" s="25">
        <f>E23</f>
        <v>1395</v>
      </c>
    </row>
    <row r="33" spans="1:4" x14ac:dyDescent="0.25">
      <c r="A33" s="22" t="str">
        <f>A24</f>
        <v>3-Outros Serviços</v>
      </c>
      <c r="B33" s="25">
        <f>E26</f>
        <v>456.25</v>
      </c>
    </row>
    <row r="34" spans="1:4" x14ac:dyDescent="0.25">
      <c r="A34" s="11" t="s">
        <v>65</v>
      </c>
      <c r="B34" s="38">
        <f>SUM(B31:B33)</f>
        <v>10472.75</v>
      </c>
    </row>
    <row r="37" spans="1:4" x14ac:dyDescent="0.25">
      <c r="A37" s="243" t="s">
        <v>522</v>
      </c>
      <c r="B37" s="243"/>
      <c r="C37" s="243"/>
      <c r="D37" s="243"/>
    </row>
    <row r="38" spans="1:4" x14ac:dyDescent="0.25">
      <c r="A38" t="s">
        <v>54</v>
      </c>
    </row>
    <row r="39" spans="1:4" ht="15.75" x14ac:dyDescent="0.25">
      <c r="A39" s="239" t="s">
        <v>55</v>
      </c>
      <c r="B39" s="239"/>
      <c r="C39" s="239"/>
      <c r="D39" s="239"/>
    </row>
    <row r="40" spans="1:4" ht="15.75" x14ac:dyDescent="0.25">
      <c r="A40" s="109" t="s">
        <v>564</v>
      </c>
      <c r="B40" s="109"/>
      <c r="C40" s="239"/>
      <c r="D40" s="239"/>
    </row>
    <row r="41" spans="1:4" ht="15.75" x14ac:dyDescent="0.25">
      <c r="A41" s="239" t="s">
        <v>57</v>
      </c>
      <c r="B41" s="239"/>
      <c r="C41" s="239"/>
      <c r="D41" s="239"/>
    </row>
    <row r="42" spans="1:4" ht="15.75" x14ac:dyDescent="0.25">
      <c r="A42" s="239" t="s">
        <v>565</v>
      </c>
      <c r="B42" s="239"/>
    </row>
    <row r="43" spans="1:4" ht="15.75" x14ac:dyDescent="0.25">
      <c r="A43" s="244"/>
      <c r="B43" s="244"/>
      <c r="C43" s="239"/>
      <c r="D43" s="239"/>
    </row>
    <row r="44" spans="1:4" ht="15.75" x14ac:dyDescent="0.25">
      <c r="A44" s="243"/>
      <c r="B44" s="244"/>
      <c r="C44" s="239"/>
      <c r="D44" s="239"/>
    </row>
    <row r="45" spans="1:4" ht="15.75" x14ac:dyDescent="0.25">
      <c r="A45" s="244"/>
      <c r="B45" s="244"/>
      <c r="C45" s="239"/>
      <c r="D45" s="239"/>
    </row>
    <row r="46" spans="1:4" x14ac:dyDescent="0.25">
      <c r="A46" s="244"/>
      <c r="B46" s="244"/>
    </row>
  </sheetData>
  <mergeCells count="25">
    <mergeCell ref="A46:B46"/>
    <mergeCell ref="A41:B41"/>
    <mergeCell ref="C41:D41"/>
    <mergeCell ref="A45:B45"/>
    <mergeCell ref="C45:D45"/>
    <mergeCell ref="A9:E9"/>
    <mergeCell ref="A10:E10"/>
    <mergeCell ref="A43:B43"/>
    <mergeCell ref="C43:D43"/>
    <mergeCell ref="A44:B44"/>
    <mergeCell ref="C44:D44"/>
    <mergeCell ref="A30:B30"/>
    <mergeCell ref="A37:B37"/>
    <mergeCell ref="C37:D37"/>
    <mergeCell ref="A39:B39"/>
    <mergeCell ref="C39:D39"/>
    <mergeCell ref="C40:D40"/>
    <mergeCell ref="A42:B42"/>
    <mergeCell ref="A8:E8"/>
    <mergeCell ref="A1:A2"/>
    <mergeCell ref="B1:E2"/>
    <mergeCell ref="A3:E3"/>
    <mergeCell ref="A4:E4"/>
    <mergeCell ref="A5:E5"/>
    <mergeCell ref="A7:E7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33BD-2668-4B49-9DDD-F4F2F2454D7C}">
  <dimension ref="A1:E69"/>
  <sheetViews>
    <sheetView topLeftCell="A44" workbookViewId="0">
      <selection activeCell="A66" sqref="A66:B69"/>
    </sheetView>
  </sheetViews>
  <sheetFormatPr defaultRowHeight="15" x14ac:dyDescent="0.25"/>
  <cols>
    <col min="1" max="1" width="28.140625" bestFit="1" customWidth="1"/>
    <col min="2" max="2" width="22.28515625" customWidth="1"/>
    <col min="3" max="3" width="16.28515625" customWidth="1"/>
    <col min="4" max="4" width="15" customWidth="1"/>
    <col min="5" max="5" width="14.710937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9.25" customHeight="1" x14ac:dyDescent="0.25">
      <c r="A2" s="246"/>
      <c r="B2" s="247"/>
      <c r="C2" s="247"/>
      <c r="D2" s="247"/>
      <c r="E2" s="247"/>
    </row>
    <row r="3" spans="1:5" x14ac:dyDescent="0.25">
      <c r="A3" s="248" t="s">
        <v>455</v>
      </c>
      <c r="B3" s="248"/>
      <c r="C3" s="249" t="s">
        <v>2</v>
      </c>
      <c r="D3" s="250"/>
      <c r="E3" s="251"/>
    </row>
    <row r="4" spans="1:5" x14ac:dyDescent="0.25">
      <c r="A4" s="252" t="s">
        <v>456</v>
      </c>
      <c r="B4" s="253"/>
      <c r="C4" s="249" t="s">
        <v>457</v>
      </c>
      <c r="D4" s="250"/>
      <c r="E4" s="251"/>
    </row>
    <row r="5" spans="1:5" ht="15.75" x14ac:dyDescent="0.25">
      <c r="A5" s="254" t="s">
        <v>520</v>
      </c>
      <c r="B5" s="254"/>
      <c r="C5" s="255" t="s">
        <v>443</v>
      </c>
      <c r="D5" s="256"/>
      <c r="E5" s="257"/>
    </row>
    <row r="6" spans="1:5" ht="15.75" x14ac:dyDescent="0.25">
      <c r="A6" s="263" t="s">
        <v>525</v>
      </c>
      <c r="B6" s="264"/>
      <c r="C6" s="255" t="s">
        <v>458</v>
      </c>
      <c r="D6" s="256"/>
      <c r="E6" s="257"/>
    </row>
    <row r="7" spans="1:5" x14ac:dyDescent="0.25">
      <c r="A7" s="260" t="s">
        <v>495</v>
      </c>
      <c r="B7" s="261"/>
      <c r="C7" s="261"/>
      <c r="D7" s="261"/>
      <c r="E7" s="262"/>
    </row>
    <row r="8" spans="1:5" x14ac:dyDescent="0.25">
      <c r="A8" s="245" t="s">
        <v>425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139</v>
      </c>
      <c r="B10" s="48" t="s">
        <v>9</v>
      </c>
      <c r="C10" s="48" t="s">
        <v>10</v>
      </c>
      <c r="D10" s="48" t="s">
        <v>11</v>
      </c>
      <c r="E10" s="69" t="s">
        <v>12</v>
      </c>
    </row>
    <row r="11" spans="1:5" x14ac:dyDescent="0.25">
      <c r="A11" s="16" t="s">
        <v>163</v>
      </c>
      <c r="B11" s="55" t="s">
        <v>14</v>
      </c>
      <c r="C11" s="56">
        <v>1.5</v>
      </c>
      <c r="D11" s="18">
        <f>'[1]Referência Laranja'!D6</f>
        <v>307.5</v>
      </c>
      <c r="E11" s="18">
        <f t="shared" ref="E11:E16" si="0">C11*D11</f>
        <v>461.25</v>
      </c>
    </row>
    <row r="12" spans="1:5" x14ac:dyDescent="0.25">
      <c r="A12" s="16" t="s">
        <v>426</v>
      </c>
      <c r="B12" s="55" t="s">
        <v>14</v>
      </c>
      <c r="C12" s="56">
        <v>0.6</v>
      </c>
      <c r="D12" s="18">
        <f>'[1]Referência Laranja'!D7</f>
        <v>2830.5</v>
      </c>
      <c r="E12" s="18">
        <f t="shared" si="0"/>
        <v>1698.3</v>
      </c>
    </row>
    <row r="13" spans="1:5" x14ac:dyDescent="0.25">
      <c r="A13" s="16" t="s">
        <v>67</v>
      </c>
      <c r="B13" s="55" t="s">
        <v>14</v>
      </c>
      <c r="C13" s="201">
        <v>8</v>
      </c>
      <c r="D13" s="18">
        <f>'[1]Referência Laranja'!D8</f>
        <v>406</v>
      </c>
      <c r="E13" s="18">
        <f t="shared" si="0"/>
        <v>3248</v>
      </c>
    </row>
    <row r="14" spans="1:5" x14ac:dyDescent="0.25">
      <c r="A14" s="16" t="s">
        <v>93</v>
      </c>
      <c r="B14" s="55" t="s">
        <v>14</v>
      </c>
      <c r="C14" s="56">
        <v>0.8</v>
      </c>
      <c r="D14" s="18">
        <f>'[1]Referência Laranja'!D9</f>
        <v>1736.2180000000001</v>
      </c>
      <c r="E14" s="18">
        <f t="shared" si="0"/>
        <v>1388.9744000000001</v>
      </c>
    </row>
    <row r="15" spans="1:5" x14ac:dyDescent="0.25">
      <c r="A15" s="16" t="s">
        <v>94</v>
      </c>
      <c r="B15" s="55" t="s">
        <v>14</v>
      </c>
      <c r="C15" s="56">
        <v>0.6</v>
      </c>
      <c r="D15" s="18">
        <f>'[1]Referência Laranja'!D10</f>
        <v>2007.5</v>
      </c>
      <c r="E15" s="18">
        <f t="shared" si="0"/>
        <v>1204.5</v>
      </c>
    </row>
    <row r="16" spans="1:5" x14ac:dyDescent="0.25">
      <c r="A16" s="16" t="s">
        <v>262</v>
      </c>
      <c r="B16" s="55" t="s">
        <v>14</v>
      </c>
      <c r="C16" s="56">
        <v>0.3</v>
      </c>
      <c r="D16" s="18">
        <f>'[1]Referência Laranja'!D11</f>
        <v>2519.2620000000002</v>
      </c>
      <c r="E16" s="18">
        <f t="shared" si="0"/>
        <v>755.77859999999998</v>
      </c>
    </row>
    <row r="17" spans="1:5" x14ac:dyDescent="0.25">
      <c r="A17" s="3" t="s">
        <v>36</v>
      </c>
      <c r="B17" s="31"/>
      <c r="C17" s="32"/>
      <c r="D17" s="32"/>
      <c r="E17" s="38">
        <f>SUM(E11:E16)</f>
        <v>8756.8029999999999</v>
      </c>
    </row>
    <row r="18" spans="1:5" x14ac:dyDescent="0.25">
      <c r="A18" s="22" t="s">
        <v>80</v>
      </c>
      <c r="B18" s="22"/>
      <c r="C18" s="33"/>
      <c r="D18" s="22"/>
      <c r="E18" s="5"/>
    </row>
    <row r="19" spans="1:5" x14ac:dyDescent="0.25">
      <c r="A19" s="16" t="s">
        <v>159</v>
      </c>
      <c r="B19" s="120" t="s">
        <v>146</v>
      </c>
      <c r="C19" s="56">
        <v>3</v>
      </c>
      <c r="D19" s="41">
        <v>150</v>
      </c>
      <c r="E19" s="18">
        <f>C19*D19</f>
        <v>450</v>
      </c>
    </row>
    <row r="20" spans="1:5" x14ac:dyDescent="0.25">
      <c r="A20" s="16" t="s">
        <v>427</v>
      </c>
      <c r="B20" s="120" t="s">
        <v>146</v>
      </c>
      <c r="C20" s="56">
        <v>4</v>
      </c>
      <c r="D20" s="41">
        <v>150</v>
      </c>
      <c r="E20" s="18">
        <f t="shared" ref="E20:E21" si="1">C20*D20</f>
        <v>600</v>
      </c>
    </row>
    <row r="21" spans="1:5" x14ac:dyDescent="0.25">
      <c r="A21" s="34" t="s">
        <v>96</v>
      </c>
      <c r="B21" s="120" t="s">
        <v>146</v>
      </c>
      <c r="C21" s="56">
        <v>6</v>
      </c>
      <c r="D21" s="41">
        <v>150</v>
      </c>
      <c r="E21" s="18">
        <f t="shared" si="1"/>
        <v>900</v>
      </c>
    </row>
    <row r="22" spans="1:5" x14ac:dyDescent="0.25">
      <c r="A22" s="3" t="s">
        <v>45</v>
      </c>
      <c r="B22" s="31"/>
      <c r="C22" s="32"/>
      <c r="D22" s="32"/>
      <c r="E22" s="38">
        <f>SUM(E19:E21)</f>
        <v>1950</v>
      </c>
    </row>
    <row r="23" spans="1:5" x14ac:dyDescent="0.25">
      <c r="A23" s="22" t="s">
        <v>90</v>
      </c>
      <c r="B23" s="22"/>
      <c r="C23" s="33"/>
      <c r="D23" s="22"/>
      <c r="E23" s="5"/>
    </row>
    <row r="24" spans="1:5" x14ac:dyDescent="0.25">
      <c r="A24" s="16" t="s">
        <v>32</v>
      </c>
      <c r="B24" s="45" t="s">
        <v>445</v>
      </c>
      <c r="C24" s="202">
        <v>5</v>
      </c>
      <c r="D24" s="46">
        <f>'[1]Referência Laranja'!D13</f>
        <v>7.63</v>
      </c>
      <c r="E24" s="18">
        <f t="shared" ref="E24:E37" si="2">C24*D24</f>
        <v>38.15</v>
      </c>
    </row>
    <row r="25" spans="1:5" x14ac:dyDescent="0.25">
      <c r="A25" s="16" t="s">
        <v>33</v>
      </c>
      <c r="B25" s="45" t="s">
        <v>445</v>
      </c>
      <c r="C25" s="202">
        <v>6</v>
      </c>
      <c r="D25" s="46">
        <f>'[1]Referência Laranja'!D14</f>
        <v>89.333333333333329</v>
      </c>
      <c r="E25" s="18">
        <f t="shared" si="2"/>
        <v>536</v>
      </c>
    </row>
    <row r="26" spans="1:5" x14ac:dyDescent="0.25">
      <c r="A26" s="16" t="s">
        <v>34</v>
      </c>
      <c r="B26" s="45" t="s">
        <v>445</v>
      </c>
      <c r="C26" s="202">
        <v>3</v>
      </c>
      <c r="D26" s="46">
        <f>'[1]Referência Laranja'!D15</f>
        <v>41.666666666666664</v>
      </c>
      <c r="E26" s="18">
        <f t="shared" si="2"/>
        <v>125</v>
      </c>
    </row>
    <row r="27" spans="1:5" x14ac:dyDescent="0.25">
      <c r="A27" s="16" t="s">
        <v>35</v>
      </c>
      <c r="B27" s="45" t="s">
        <v>445</v>
      </c>
      <c r="C27" s="202">
        <v>6</v>
      </c>
      <c r="D27" s="46">
        <f>'[1]Referência Laranja'!D16</f>
        <v>30.939999999999998</v>
      </c>
      <c r="E27" s="18">
        <f t="shared" si="2"/>
        <v>185.64</v>
      </c>
    </row>
    <row r="28" spans="1:5" x14ac:dyDescent="0.25">
      <c r="A28" s="34" t="s">
        <v>16</v>
      </c>
      <c r="B28" s="45" t="s">
        <v>445</v>
      </c>
      <c r="C28" s="202">
        <v>6</v>
      </c>
      <c r="D28" s="46">
        <f>'[1]Referência Laranja'!D17</f>
        <v>24.7</v>
      </c>
      <c r="E28" s="18">
        <f t="shared" si="2"/>
        <v>148.19999999999999</v>
      </c>
    </row>
    <row r="29" spans="1:5" x14ac:dyDescent="0.25">
      <c r="A29" s="34" t="s">
        <v>18</v>
      </c>
      <c r="B29" s="45" t="s">
        <v>445</v>
      </c>
      <c r="C29" s="202">
        <v>1</v>
      </c>
      <c r="D29" s="46">
        <f>'[1]Referência Laranja'!D18</f>
        <v>81</v>
      </c>
      <c r="E29" s="18">
        <f t="shared" si="2"/>
        <v>81</v>
      </c>
    </row>
    <row r="30" spans="1:5" x14ac:dyDescent="0.25">
      <c r="A30" s="34" t="s">
        <v>19</v>
      </c>
      <c r="B30" s="45" t="s">
        <v>445</v>
      </c>
      <c r="C30" s="202">
        <v>4</v>
      </c>
      <c r="D30" s="46">
        <f>'[1]Referência Laranja'!D19</f>
        <v>71.2</v>
      </c>
      <c r="E30" s="18">
        <f t="shared" si="2"/>
        <v>284.8</v>
      </c>
    </row>
    <row r="31" spans="1:5" x14ac:dyDescent="0.25">
      <c r="A31" s="34" t="s">
        <v>29</v>
      </c>
      <c r="B31" s="45" t="s">
        <v>445</v>
      </c>
      <c r="C31" s="202">
        <v>1</v>
      </c>
      <c r="D31" s="46">
        <f>'[1]Referência Laranja'!D20</f>
        <v>166</v>
      </c>
      <c r="E31" s="18">
        <f t="shared" si="2"/>
        <v>166</v>
      </c>
    </row>
    <row r="32" spans="1:5" x14ac:dyDescent="0.25">
      <c r="A32" s="151" t="s">
        <v>30</v>
      </c>
      <c r="B32" s="45" t="s">
        <v>445</v>
      </c>
      <c r="C32" s="202">
        <v>0.12</v>
      </c>
      <c r="D32" s="46">
        <f>'[1]Referência Laranja'!D21</f>
        <v>338.42857142857144</v>
      </c>
      <c r="E32" s="18">
        <f t="shared" si="2"/>
        <v>40.611428571428569</v>
      </c>
    </row>
    <row r="33" spans="1:5" x14ac:dyDescent="0.25">
      <c r="A33" s="136" t="s">
        <v>21</v>
      </c>
      <c r="B33" s="45" t="s">
        <v>445</v>
      </c>
      <c r="C33" s="202">
        <v>0.8</v>
      </c>
      <c r="D33" s="46">
        <f>'[1]Referência Laranja'!D22</f>
        <v>131.6</v>
      </c>
      <c r="E33" s="18">
        <f t="shared" si="2"/>
        <v>105.28</v>
      </c>
    </row>
    <row r="34" spans="1:5" x14ac:dyDescent="0.25">
      <c r="A34" s="136" t="s">
        <v>22</v>
      </c>
      <c r="B34" s="45" t="s">
        <v>445</v>
      </c>
      <c r="C34" s="202">
        <v>0.8</v>
      </c>
      <c r="D34" s="46">
        <f>'[1]Referência Laranja'!D23</f>
        <v>54.666666666666664</v>
      </c>
      <c r="E34" s="18">
        <f t="shared" si="2"/>
        <v>43.733333333333334</v>
      </c>
    </row>
    <row r="35" spans="1:5" x14ac:dyDescent="0.25">
      <c r="A35" s="136" t="s">
        <v>23</v>
      </c>
      <c r="B35" s="45" t="s">
        <v>445</v>
      </c>
      <c r="C35" s="202">
        <v>1</v>
      </c>
      <c r="D35" s="46">
        <f>'[1]Referência Laranja'!D24</f>
        <v>106</v>
      </c>
      <c r="E35" s="18">
        <f t="shared" si="2"/>
        <v>106</v>
      </c>
    </row>
    <row r="36" spans="1:5" x14ac:dyDescent="0.25">
      <c r="A36" s="136" t="s">
        <v>432</v>
      </c>
      <c r="B36" s="45" t="s">
        <v>428</v>
      </c>
      <c r="C36" s="202">
        <v>1</v>
      </c>
      <c r="D36" s="46">
        <f>'[1]Referência Laranja'!D25</f>
        <v>28.833333333333332</v>
      </c>
      <c r="E36" s="18">
        <f t="shared" si="2"/>
        <v>28.833333333333332</v>
      </c>
    </row>
    <row r="37" spans="1:5" x14ac:dyDescent="0.25">
      <c r="A37" s="136" t="s">
        <v>433</v>
      </c>
      <c r="B37" s="45" t="s">
        <v>428</v>
      </c>
      <c r="C37" s="202">
        <v>1</v>
      </c>
      <c r="D37" s="46">
        <f>'[1]Referência Laranja'!D26</f>
        <v>66.5</v>
      </c>
      <c r="E37" s="18">
        <f t="shared" si="2"/>
        <v>66.5</v>
      </c>
    </row>
    <row r="38" spans="1:5" x14ac:dyDescent="0.25">
      <c r="A38" s="3" t="s">
        <v>51</v>
      </c>
      <c r="B38" s="31"/>
      <c r="C38" s="32"/>
      <c r="D38" s="32"/>
      <c r="E38" s="38">
        <f>SUM(E24:E37)</f>
        <v>1955.7480952380952</v>
      </c>
    </row>
    <row r="39" spans="1:5" x14ac:dyDescent="0.25">
      <c r="A39" s="22" t="s">
        <v>95</v>
      </c>
      <c r="B39" s="48"/>
      <c r="C39" s="49"/>
      <c r="D39" s="33"/>
      <c r="E39" s="5"/>
    </row>
    <row r="40" spans="1:5" x14ac:dyDescent="0.25">
      <c r="A40" s="34" t="s">
        <v>435</v>
      </c>
      <c r="B40" s="45" t="s">
        <v>146</v>
      </c>
      <c r="C40" s="57">
        <v>6</v>
      </c>
      <c r="D40" s="152">
        <v>150</v>
      </c>
      <c r="E40" s="18">
        <f t="shared" ref="E40:E44" si="3">C40*D40</f>
        <v>900</v>
      </c>
    </row>
    <row r="41" spans="1:5" x14ac:dyDescent="0.25">
      <c r="A41" s="149" t="s">
        <v>434</v>
      </c>
      <c r="B41" s="45" t="s">
        <v>146</v>
      </c>
      <c r="C41" s="57">
        <v>12</v>
      </c>
      <c r="D41" s="152">
        <v>150</v>
      </c>
      <c r="E41" s="18">
        <f t="shared" si="3"/>
        <v>1800</v>
      </c>
    </row>
    <row r="42" spans="1:5" x14ac:dyDescent="0.25">
      <c r="A42" s="34" t="s">
        <v>448</v>
      </c>
      <c r="B42" s="45" t="s">
        <v>63</v>
      </c>
      <c r="C42" s="57">
        <v>8</v>
      </c>
      <c r="D42" s="152">
        <v>150</v>
      </c>
      <c r="E42" s="18">
        <f t="shared" si="3"/>
        <v>1200</v>
      </c>
    </row>
    <row r="43" spans="1:5" x14ac:dyDescent="0.25">
      <c r="A43" s="34" t="s">
        <v>436</v>
      </c>
      <c r="B43" s="45" t="s">
        <v>63</v>
      </c>
      <c r="C43" s="57">
        <v>4</v>
      </c>
      <c r="D43" s="152">
        <v>150</v>
      </c>
      <c r="E43" s="18">
        <f t="shared" si="3"/>
        <v>600</v>
      </c>
    </row>
    <row r="44" spans="1:5" x14ac:dyDescent="0.25">
      <c r="A44" s="34" t="s">
        <v>168</v>
      </c>
      <c r="B44" s="45" t="s">
        <v>146</v>
      </c>
      <c r="C44" s="57">
        <v>6</v>
      </c>
      <c r="D44" s="41">
        <v>150</v>
      </c>
      <c r="E44" s="18">
        <f t="shared" si="3"/>
        <v>900</v>
      </c>
    </row>
    <row r="45" spans="1:5" x14ac:dyDescent="0.25">
      <c r="A45" s="50" t="s">
        <v>103</v>
      </c>
      <c r="B45" s="51"/>
      <c r="C45" s="52"/>
      <c r="D45" s="53"/>
      <c r="E45" s="38">
        <f>SUM(E40:E44)</f>
        <v>5400</v>
      </c>
    </row>
    <row r="46" spans="1:5" x14ac:dyDescent="0.25">
      <c r="A46" s="15" t="s">
        <v>104</v>
      </c>
      <c r="B46" s="15"/>
      <c r="C46" s="15"/>
      <c r="D46" s="15"/>
      <c r="E46" s="25"/>
    </row>
    <row r="47" spans="1:5" x14ac:dyDescent="0.25">
      <c r="A47" s="16" t="s">
        <v>130</v>
      </c>
      <c r="B47" s="16" t="s">
        <v>459</v>
      </c>
      <c r="C47" s="45">
        <v>800</v>
      </c>
      <c r="D47" s="18">
        <v>6</v>
      </c>
      <c r="E47" s="18">
        <f t="shared" ref="E47:E50" si="4">C47*D47</f>
        <v>4800</v>
      </c>
    </row>
    <row r="48" spans="1:5" x14ac:dyDescent="0.25">
      <c r="A48" s="16" t="s">
        <v>109</v>
      </c>
      <c r="B48" s="16" t="s">
        <v>48</v>
      </c>
      <c r="C48" s="45">
        <v>1</v>
      </c>
      <c r="D48" s="18">
        <v>1800</v>
      </c>
      <c r="E48" s="18">
        <f t="shared" si="4"/>
        <v>1800</v>
      </c>
    </row>
    <row r="49" spans="1:5" x14ac:dyDescent="0.25">
      <c r="A49" s="16" t="s">
        <v>132</v>
      </c>
      <c r="B49" s="16" t="s">
        <v>48</v>
      </c>
      <c r="C49" s="45">
        <v>3</v>
      </c>
      <c r="D49" s="18">
        <v>150</v>
      </c>
      <c r="E49" s="18">
        <f t="shared" si="4"/>
        <v>450</v>
      </c>
    </row>
    <row r="50" spans="1:5" x14ac:dyDescent="0.25">
      <c r="A50" s="16" t="s">
        <v>133</v>
      </c>
      <c r="B50" s="16" t="s">
        <v>146</v>
      </c>
      <c r="C50" s="45">
        <v>3</v>
      </c>
      <c r="D50" s="18">
        <v>150</v>
      </c>
      <c r="E50" s="18">
        <f t="shared" si="4"/>
        <v>450</v>
      </c>
    </row>
    <row r="51" spans="1:5" x14ac:dyDescent="0.25">
      <c r="A51" s="3" t="s">
        <v>111</v>
      </c>
      <c r="B51" s="3"/>
      <c r="C51" s="3"/>
      <c r="D51" s="3"/>
      <c r="E51" s="38">
        <f>SUM(E47:E50)</f>
        <v>7500</v>
      </c>
    </row>
    <row r="52" spans="1:5" x14ac:dyDescent="0.25">
      <c r="A52" s="37" t="s">
        <v>52</v>
      </c>
      <c r="B52" s="37"/>
      <c r="C52" s="37"/>
      <c r="D52" s="37"/>
      <c r="E52" s="38">
        <f>SUM(E17,E22,E38,E45,E51)</f>
        <v>25562.551095238094</v>
      </c>
    </row>
    <row r="55" spans="1:5" x14ac:dyDescent="0.25">
      <c r="A55" s="241" t="s">
        <v>53</v>
      </c>
      <c r="B55" s="242"/>
    </row>
    <row r="56" spans="1:5" x14ac:dyDescent="0.25">
      <c r="A56" s="15" t="s">
        <v>139</v>
      </c>
      <c r="B56" s="67">
        <f>E17</f>
        <v>8756.8029999999999</v>
      </c>
    </row>
    <row r="57" spans="1:5" x14ac:dyDescent="0.25">
      <c r="A57" s="22" t="s">
        <v>80</v>
      </c>
      <c r="B57" s="25">
        <f>E22</f>
        <v>1950</v>
      </c>
    </row>
    <row r="58" spans="1:5" x14ac:dyDescent="0.25">
      <c r="A58" s="22" t="s">
        <v>90</v>
      </c>
      <c r="B58" s="25">
        <f>E38</f>
        <v>1955.7480952380952</v>
      </c>
    </row>
    <row r="59" spans="1:5" x14ac:dyDescent="0.25">
      <c r="A59" s="22" t="s">
        <v>95</v>
      </c>
      <c r="B59" s="25">
        <f>E45</f>
        <v>5400</v>
      </c>
    </row>
    <row r="60" spans="1:5" x14ac:dyDescent="0.25">
      <c r="A60" s="22" t="s">
        <v>104</v>
      </c>
      <c r="B60" s="25">
        <f>E51</f>
        <v>7500</v>
      </c>
    </row>
    <row r="61" spans="1:5" x14ac:dyDescent="0.25">
      <c r="A61" s="11" t="s">
        <v>52</v>
      </c>
      <c r="B61" s="38">
        <f>SUM(B56:B60)</f>
        <v>25562.551095238094</v>
      </c>
    </row>
    <row r="64" spans="1:5" x14ac:dyDescent="0.25">
      <c r="A64" s="243" t="s">
        <v>522</v>
      </c>
      <c r="B64" s="243"/>
      <c r="C64" s="243"/>
      <c r="D64" s="243"/>
    </row>
    <row r="65" spans="1:4" x14ac:dyDescent="0.25">
      <c r="A65" t="s">
        <v>54</v>
      </c>
    </row>
    <row r="66" spans="1:4" ht="15.75" x14ac:dyDescent="0.25">
      <c r="A66" s="244" t="s">
        <v>55</v>
      </c>
      <c r="B66" s="244"/>
      <c r="C66" s="239"/>
      <c r="D66" s="239"/>
    </row>
    <row r="67" spans="1:4" ht="15.75" x14ac:dyDescent="0.25">
      <c r="A67" s="243" t="s">
        <v>56</v>
      </c>
      <c r="B67" s="244"/>
      <c r="C67" s="109"/>
      <c r="D67" s="109"/>
    </row>
    <row r="68" spans="1:4" ht="15.75" x14ac:dyDescent="0.25">
      <c r="A68" s="244" t="s">
        <v>57</v>
      </c>
      <c r="B68" s="244"/>
      <c r="C68" s="239"/>
      <c r="D68" s="239"/>
    </row>
    <row r="69" spans="1:4" ht="15.75" x14ac:dyDescent="0.25">
      <c r="A69" s="244" t="s">
        <v>58</v>
      </c>
      <c r="B69" s="244"/>
      <c r="C69" s="239"/>
      <c r="D69" s="239"/>
    </row>
  </sheetData>
  <mergeCells count="23"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  <mergeCell ref="A68:B68"/>
    <mergeCell ref="C68:D68"/>
    <mergeCell ref="A69:B69"/>
    <mergeCell ref="C69:D69"/>
    <mergeCell ref="A9:E9"/>
    <mergeCell ref="A55:B55"/>
    <mergeCell ref="A64:B64"/>
    <mergeCell ref="C64:D64"/>
    <mergeCell ref="A66:B66"/>
    <mergeCell ref="C66:D66"/>
    <mergeCell ref="A67:B67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465-3AF1-4522-A298-A448B8455B20}">
  <dimension ref="A1:E45"/>
  <sheetViews>
    <sheetView topLeftCell="A33" workbookViewId="0">
      <selection activeCell="H32" sqref="H32"/>
    </sheetView>
  </sheetViews>
  <sheetFormatPr defaultRowHeight="15" x14ac:dyDescent="0.25"/>
  <cols>
    <col min="1" max="1" width="37.42578125" bestFit="1" customWidth="1"/>
    <col min="2" max="2" width="13.28515625" bestFit="1" customWidth="1"/>
    <col min="3" max="3" width="16.28515625" customWidth="1"/>
    <col min="4" max="4" width="12" customWidth="1"/>
    <col min="5" max="5" width="13.8554687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27.75" customHeight="1" x14ac:dyDescent="0.25">
      <c r="A2" s="246"/>
      <c r="B2" s="247"/>
      <c r="C2" s="247"/>
      <c r="D2" s="247"/>
      <c r="E2" s="247"/>
    </row>
    <row r="3" spans="1:5" x14ac:dyDescent="0.25">
      <c r="A3" s="286" t="s">
        <v>240</v>
      </c>
      <c r="B3" s="287"/>
      <c r="C3" s="287"/>
      <c r="D3" s="287"/>
      <c r="E3" s="288"/>
    </row>
    <row r="4" spans="1:5" x14ac:dyDescent="0.25">
      <c r="A4" s="249" t="s">
        <v>235</v>
      </c>
      <c r="B4" s="250"/>
      <c r="C4" s="250"/>
      <c r="D4" s="250"/>
      <c r="E4" s="251"/>
    </row>
    <row r="5" spans="1:5" x14ac:dyDescent="0.25">
      <c r="A5" s="249" t="s">
        <v>239</v>
      </c>
      <c r="B5" s="250"/>
      <c r="C5" s="250"/>
      <c r="D5" s="250"/>
      <c r="E5" s="251"/>
    </row>
    <row r="6" spans="1:5" x14ac:dyDescent="0.25">
      <c r="A6" s="68" t="s">
        <v>500</v>
      </c>
      <c r="B6" s="58"/>
      <c r="C6" s="58"/>
      <c r="D6" s="58"/>
      <c r="E6" s="59"/>
    </row>
    <row r="7" spans="1:5" x14ac:dyDescent="0.25">
      <c r="A7" s="265" t="s">
        <v>520</v>
      </c>
      <c r="B7" s="250"/>
      <c r="C7" s="250"/>
      <c r="D7" s="250"/>
      <c r="E7" s="251"/>
    </row>
    <row r="8" spans="1:5" x14ac:dyDescent="0.25">
      <c r="A8" s="265" t="s">
        <v>560</v>
      </c>
      <c r="B8" s="250"/>
      <c r="C8" s="250"/>
      <c r="D8" s="250"/>
      <c r="E8" s="251"/>
    </row>
    <row r="9" spans="1:5" x14ac:dyDescent="0.25">
      <c r="A9" s="245" t="s">
        <v>138</v>
      </c>
      <c r="B9" s="245"/>
      <c r="C9" s="245"/>
      <c r="D9" s="245"/>
      <c r="E9" s="245"/>
    </row>
    <row r="10" spans="1:5" x14ac:dyDescent="0.25">
      <c r="A10" s="240" t="s">
        <v>7</v>
      </c>
      <c r="B10" s="240"/>
      <c r="C10" s="240"/>
      <c r="D10" s="240"/>
      <c r="E10" s="240"/>
    </row>
    <row r="11" spans="1:5" x14ac:dyDescent="0.25">
      <c r="A11" s="15" t="s">
        <v>139</v>
      </c>
      <c r="B11" s="15" t="s">
        <v>9</v>
      </c>
      <c r="C11" s="213" t="s">
        <v>226</v>
      </c>
      <c r="D11" s="213" t="s">
        <v>11</v>
      </c>
      <c r="E11" s="29" t="s">
        <v>227</v>
      </c>
    </row>
    <row r="12" spans="1:5" x14ac:dyDescent="0.25">
      <c r="A12" s="16" t="s">
        <v>236</v>
      </c>
      <c r="B12" s="16" t="s">
        <v>14</v>
      </c>
      <c r="C12" s="16">
        <v>2.04</v>
      </c>
      <c r="D12" s="139">
        <v>2500</v>
      </c>
      <c r="E12" s="139">
        <f>C12*D12</f>
        <v>5100</v>
      </c>
    </row>
    <row r="13" spans="1:5" x14ac:dyDescent="0.25">
      <c r="A13" s="16" t="s">
        <v>241</v>
      </c>
      <c r="B13" s="16" t="s">
        <v>14</v>
      </c>
      <c r="C13" s="16">
        <v>1</v>
      </c>
      <c r="D13" s="139">
        <v>320</v>
      </c>
      <c r="E13" s="139">
        <f t="shared" ref="E13:E19" si="0">C13*D13</f>
        <v>320</v>
      </c>
    </row>
    <row r="14" spans="1:5" x14ac:dyDescent="0.25">
      <c r="A14" s="16" t="s">
        <v>483</v>
      </c>
      <c r="B14" s="16" t="s">
        <v>79</v>
      </c>
      <c r="C14" s="16">
        <v>20.399999999999999</v>
      </c>
      <c r="D14" s="139">
        <v>4.5</v>
      </c>
      <c r="E14" s="139">
        <f t="shared" si="0"/>
        <v>91.8</v>
      </c>
    </row>
    <row r="15" spans="1:5" s="27" customFormat="1" x14ac:dyDescent="0.25">
      <c r="A15" s="16" t="s">
        <v>484</v>
      </c>
      <c r="B15" s="16" t="s">
        <v>231</v>
      </c>
      <c r="C15" s="16">
        <v>2</v>
      </c>
      <c r="D15" s="139">
        <v>3.5</v>
      </c>
      <c r="E15" s="139">
        <f t="shared" si="0"/>
        <v>7</v>
      </c>
    </row>
    <row r="16" spans="1:5" x14ac:dyDescent="0.25">
      <c r="A16" s="16" t="s">
        <v>485</v>
      </c>
      <c r="B16" s="16" t="s">
        <v>231</v>
      </c>
      <c r="C16" s="16">
        <v>2</v>
      </c>
      <c r="D16" s="139">
        <v>3.5</v>
      </c>
      <c r="E16" s="139">
        <f t="shared" si="0"/>
        <v>7</v>
      </c>
    </row>
    <row r="17" spans="1:5" x14ac:dyDescent="0.25">
      <c r="A17" s="16" t="s">
        <v>486</v>
      </c>
      <c r="B17" s="16" t="s">
        <v>231</v>
      </c>
      <c r="C17" s="16">
        <v>1</v>
      </c>
      <c r="D17" s="139">
        <v>3.5</v>
      </c>
      <c r="E17" s="139">
        <f t="shared" si="0"/>
        <v>3.5</v>
      </c>
    </row>
    <row r="18" spans="1:5" x14ac:dyDescent="0.25">
      <c r="A18" s="16" t="s">
        <v>487</v>
      </c>
      <c r="B18" s="16" t="s">
        <v>79</v>
      </c>
      <c r="C18" s="16">
        <v>130</v>
      </c>
      <c r="D18" s="139">
        <v>2.8</v>
      </c>
      <c r="E18" s="139">
        <f t="shared" si="0"/>
        <v>364</v>
      </c>
    </row>
    <row r="19" spans="1:5" x14ac:dyDescent="0.25">
      <c r="A19" s="16" t="s">
        <v>488</v>
      </c>
      <c r="B19" s="16" t="s">
        <v>79</v>
      </c>
      <c r="C19" s="16">
        <v>850</v>
      </c>
      <c r="D19" s="139">
        <v>4.5</v>
      </c>
      <c r="E19" s="139">
        <f t="shared" si="0"/>
        <v>3825</v>
      </c>
    </row>
    <row r="20" spans="1:5" x14ac:dyDescent="0.25">
      <c r="A20" s="3" t="s">
        <v>36</v>
      </c>
      <c r="B20" s="31"/>
      <c r="C20" s="32"/>
      <c r="D20" s="32"/>
      <c r="E20" s="4">
        <f>SUM(E12:E19)</f>
        <v>9718.2999999999993</v>
      </c>
    </row>
    <row r="21" spans="1:5" x14ac:dyDescent="0.25">
      <c r="A21" s="22" t="s">
        <v>80</v>
      </c>
      <c r="B21" s="22"/>
      <c r="C21" s="33"/>
      <c r="D21" s="22"/>
      <c r="E21" s="5"/>
    </row>
    <row r="22" spans="1:5" x14ac:dyDescent="0.25">
      <c r="A22" s="34" t="s">
        <v>47</v>
      </c>
      <c r="B22" s="16" t="s">
        <v>489</v>
      </c>
      <c r="C22" s="35">
        <v>30</v>
      </c>
      <c r="D22" s="167">
        <v>50</v>
      </c>
      <c r="E22" s="167">
        <f>C22*D22</f>
        <v>1500</v>
      </c>
    </row>
    <row r="23" spans="1:5" x14ac:dyDescent="0.25">
      <c r="A23" s="34" t="s">
        <v>568</v>
      </c>
      <c r="B23" s="16" t="s">
        <v>489</v>
      </c>
      <c r="C23" s="35">
        <v>30</v>
      </c>
      <c r="D23" s="167">
        <v>6</v>
      </c>
      <c r="E23" s="167">
        <f>C23*D23</f>
        <v>180</v>
      </c>
    </row>
    <row r="24" spans="1:5" x14ac:dyDescent="0.25">
      <c r="A24" s="3" t="s">
        <v>45</v>
      </c>
      <c r="B24" s="31"/>
      <c r="C24" s="32"/>
      <c r="D24" s="32"/>
      <c r="E24" s="165">
        <f>SUM(E22:E23)</f>
        <v>1680</v>
      </c>
    </row>
    <row r="25" spans="1:5" x14ac:dyDescent="0.25">
      <c r="A25" s="22" t="s">
        <v>242</v>
      </c>
      <c r="B25" s="22"/>
      <c r="C25" s="33"/>
      <c r="D25" s="22"/>
      <c r="E25" s="162"/>
    </row>
    <row r="26" spans="1:5" x14ac:dyDescent="0.25">
      <c r="A26" s="118" t="s">
        <v>482</v>
      </c>
      <c r="B26" s="45" t="s">
        <v>50</v>
      </c>
      <c r="C26" s="168">
        <v>30</v>
      </c>
      <c r="D26" s="169">
        <v>0.05</v>
      </c>
      <c r="E26" s="170">
        <f>C26*D26*365</f>
        <v>547.5</v>
      </c>
    </row>
    <row r="27" spans="1:5" x14ac:dyDescent="0.25">
      <c r="A27" s="3" t="s">
        <v>51</v>
      </c>
      <c r="B27" s="31"/>
      <c r="C27" s="32"/>
      <c r="D27" s="32"/>
      <c r="E27" s="165">
        <f>SUM(E26:E26)</f>
        <v>547.5</v>
      </c>
    </row>
    <row r="28" spans="1:5" x14ac:dyDescent="0.25">
      <c r="A28" s="37" t="s">
        <v>65</v>
      </c>
      <c r="B28" s="37"/>
      <c r="C28" s="37"/>
      <c r="D28" s="37"/>
      <c r="E28" s="166">
        <f>SUM(E27,E20,E24)</f>
        <v>11945.8</v>
      </c>
    </row>
    <row r="31" spans="1:5" x14ac:dyDescent="0.25">
      <c r="A31" s="241" t="s">
        <v>53</v>
      </c>
      <c r="B31" s="242"/>
    </row>
    <row r="32" spans="1:5" x14ac:dyDescent="0.25">
      <c r="A32" s="15" t="str">
        <f>A11</f>
        <v>1-Insumos</v>
      </c>
      <c r="B32" s="25">
        <f>E20</f>
        <v>9718.2999999999993</v>
      </c>
    </row>
    <row r="33" spans="1:4" x14ac:dyDescent="0.25">
      <c r="A33" s="22" t="str">
        <f>A21</f>
        <v>2-Serviços</v>
      </c>
      <c r="B33" s="25">
        <f>E24</f>
        <v>1680</v>
      </c>
    </row>
    <row r="34" spans="1:4" x14ac:dyDescent="0.25">
      <c r="A34" s="22" t="str">
        <f>A25</f>
        <v>3-Outros Serviços</v>
      </c>
      <c r="B34" s="25">
        <f>E27</f>
        <v>547.5</v>
      </c>
    </row>
    <row r="35" spans="1:4" x14ac:dyDescent="0.25">
      <c r="A35" s="11" t="s">
        <v>65</v>
      </c>
      <c r="B35" s="38">
        <f>SUM(B32:B34)</f>
        <v>11945.8</v>
      </c>
    </row>
    <row r="38" spans="1:4" x14ac:dyDescent="0.25">
      <c r="A38" s="243" t="s">
        <v>522</v>
      </c>
      <c r="B38" s="243"/>
      <c r="C38" s="243"/>
      <c r="D38" s="243"/>
    </row>
    <row r="39" spans="1:4" x14ac:dyDescent="0.25">
      <c r="A39" t="s">
        <v>54</v>
      </c>
    </row>
    <row r="40" spans="1:4" ht="15.75" x14ac:dyDescent="0.25">
      <c r="A40" s="239" t="s">
        <v>55</v>
      </c>
      <c r="B40" s="239"/>
      <c r="C40" s="239"/>
      <c r="D40" s="239"/>
    </row>
    <row r="41" spans="1:4" ht="15.75" x14ac:dyDescent="0.25">
      <c r="A41" s="109" t="s">
        <v>564</v>
      </c>
      <c r="B41" s="109"/>
      <c r="C41" s="239"/>
      <c r="D41" s="239"/>
    </row>
    <row r="42" spans="1:4" ht="15.75" x14ac:dyDescent="0.25">
      <c r="A42" s="239" t="s">
        <v>57</v>
      </c>
      <c r="B42" s="239"/>
      <c r="C42" s="239"/>
      <c r="D42" s="239"/>
    </row>
    <row r="43" spans="1:4" ht="15.75" x14ac:dyDescent="0.25">
      <c r="A43" s="239" t="s">
        <v>565</v>
      </c>
      <c r="B43" s="239"/>
    </row>
    <row r="44" spans="1:4" ht="15.75" x14ac:dyDescent="0.25">
      <c r="A44" s="244" t="s">
        <v>58</v>
      </c>
      <c r="B44" s="244"/>
      <c r="C44" s="239"/>
      <c r="D44" s="239"/>
    </row>
    <row r="45" spans="1:4" ht="15.75" x14ac:dyDescent="0.25">
      <c r="A45" s="239"/>
      <c r="B45" s="239"/>
      <c r="C45" s="239"/>
      <c r="D45" s="239"/>
    </row>
  </sheetData>
  <mergeCells count="22">
    <mergeCell ref="A38:B38"/>
    <mergeCell ref="C38:D38"/>
    <mergeCell ref="A40:B40"/>
    <mergeCell ref="C40:D40"/>
    <mergeCell ref="A9:E9"/>
    <mergeCell ref="A10:E10"/>
    <mergeCell ref="A7:E7"/>
    <mergeCell ref="A8:E8"/>
    <mergeCell ref="A31:B31"/>
    <mergeCell ref="A1:A2"/>
    <mergeCell ref="B1:E2"/>
    <mergeCell ref="A3:E3"/>
    <mergeCell ref="A4:E4"/>
    <mergeCell ref="A5:E5"/>
    <mergeCell ref="A45:B45"/>
    <mergeCell ref="C45:D45"/>
    <mergeCell ref="C41:D41"/>
    <mergeCell ref="A43:B43"/>
    <mergeCell ref="A44:B44"/>
    <mergeCell ref="C44:D44"/>
    <mergeCell ref="A42:B42"/>
    <mergeCell ref="C42:D4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0030-AEEF-49D1-B190-9059284B0A42}">
  <dimension ref="A1:E61"/>
  <sheetViews>
    <sheetView topLeftCell="A45" workbookViewId="0">
      <selection activeCell="A58" sqref="A58:B61"/>
    </sheetView>
  </sheetViews>
  <sheetFormatPr defaultRowHeight="15" x14ac:dyDescent="0.25"/>
  <cols>
    <col min="1" max="1" width="27.42578125" bestFit="1" customWidth="1"/>
    <col min="2" max="2" width="22.28515625" customWidth="1"/>
    <col min="3" max="3" width="14.5703125" bestFit="1" customWidth="1"/>
    <col min="4" max="4" width="13.5703125" bestFit="1" customWidth="1"/>
    <col min="5" max="5" width="16.7109375" customWidth="1"/>
  </cols>
  <sheetData>
    <row r="1" spans="1:5" ht="15" customHeight="1" x14ac:dyDescent="0.25">
      <c r="A1" s="271"/>
      <c r="B1" s="272" t="s">
        <v>0</v>
      </c>
      <c r="C1" s="272"/>
      <c r="D1" s="272"/>
      <c r="E1" s="272"/>
    </row>
    <row r="2" spans="1:5" ht="27.75" customHeight="1" x14ac:dyDescent="0.25">
      <c r="A2" s="271"/>
      <c r="B2" s="272"/>
      <c r="C2" s="272"/>
      <c r="D2" s="272"/>
      <c r="E2" s="272"/>
    </row>
    <row r="3" spans="1:5" x14ac:dyDescent="0.25">
      <c r="A3" s="273" t="s">
        <v>1</v>
      </c>
      <c r="B3" s="273"/>
      <c r="C3" s="267" t="s">
        <v>2</v>
      </c>
      <c r="D3" s="268"/>
      <c r="E3" s="269"/>
    </row>
    <row r="4" spans="1:5" x14ac:dyDescent="0.25">
      <c r="A4" s="274" t="s">
        <v>3</v>
      </c>
      <c r="B4" s="274"/>
      <c r="C4" s="267" t="s">
        <v>4</v>
      </c>
      <c r="D4" s="268"/>
      <c r="E4" s="269"/>
    </row>
    <row r="5" spans="1:5" ht="15.75" x14ac:dyDescent="0.25">
      <c r="A5" s="254" t="s">
        <v>520</v>
      </c>
      <c r="B5" s="254"/>
      <c r="C5" s="267" t="s">
        <v>5</v>
      </c>
      <c r="D5" s="268"/>
      <c r="E5" s="269"/>
    </row>
    <row r="6" spans="1:5" x14ac:dyDescent="0.25">
      <c r="A6" s="265" t="s">
        <v>526</v>
      </c>
      <c r="B6" s="251"/>
      <c r="C6" s="146" t="s">
        <v>244</v>
      </c>
      <c r="D6" s="146"/>
      <c r="E6" s="147"/>
    </row>
    <row r="7" spans="1:5" x14ac:dyDescent="0.25">
      <c r="A7" s="260" t="s">
        <v>527</v>
      </c>
      <c r="B7" s="261"/>
      <c r="C7" s="261"/>
      <c r="D7" s="261"/>
      <c r="E7" s="262"/>
    </row>
    <row r="8" spans="1:5" x14ac:dyDescent="0.25">
      <c r="A8" s="270" t="s">
        <v>6</v>
      </c>
      <c r="B8" s="270"/>
      <c r="C8" s="270"/>
      <c r="D8" s="270"/>
      <c r="E8" s="270"/>
    </row>
    <row r="9" spans="1:5" x14ac:dyDescent="0.25">
      <c r="A9" s="266" t="s">
        <v>7</v>
      </c>
      <c r="B9" s="266"/>
      <c r="C9" s="266"/>
      <c r="D9" s="266"/>
      <c r="E9" s="266"/>
    </row>
    <row r="10" spans="1:5" x14ac:dyDescent="0.25">
      <c r="A10" s="1" t="s">
        <v>8</v>
      </c>
      <c r="B10" s="2" t="s">
        <v>9</v>
      </c>
      <c r="C10" s="2" t="s">
        <v>460</v>
      </c>
      <c r="D10" s="2" t="s">
        <v>11</v>
      </c>
      <c r="E10" s="2" t="s">
        <v>12</v>
      </c>
    </row>
    <row r="11" spans="1:5" x14ac:dyDescent="0.25">
      <c r="A11" s="7" t="s">
        <v>13</v>
      </c>
      <c r="B11" s="7" t="s">
        <v>14</v>
      </c>
      <c r="C11" s="154">
        <v>1.5329999999999999</v>
      </c>
      <c r="D11" s="155">
        <v>2685</v>
      </c>
      <c r="E11" s="155">
        <f>PRODUCT(C11*D11)</f>
        <v>4116.1049999999996</v>
      </c>
    </row>
    <row r="12" spans="1:5" x14ac:dyDescent="0.25">
      <c r="A12" s="7" t="s">
        <v>15</v>
      </c>
      <c r="B12" s="7" t="s">
        <v>14</v>
      </c>
      <c r="C12" s="154">
        <v>1.5</v>
      </c>
      <c r="D12" s="155">
        <f>'[1]Referência Café Baixa'!D7</f>
        <v>307.5</v>
      </c>
      <c r="E12" s="155">
        <f t="shared" ref="E12:E31" si="0">PRODUCT(C12*D12)</f>
        <v>461.25</v>
      </c>
    </row>
    <row r="13" spans="1:5" x14ac:dyDescent="0.25">
      <c r="A13" s="7" t="s">
        <v>16</v>
      </c>
      <c r="B13" s="7" t="s">
        <v>17</v>
      </c>
      <c r="C13" s="154">
        <v>2</v>
      </c>
      <c r="D13" s="155">
        <f>'[1]Referência Café Baixa'!D9</f>
        <v>81</v>
      </c>
      <c r="E13" s="155">
        <f t="shared" si="0"/>
        <v>162</v>
      </c>
    </row>
    <row r="14" spans="1:5" x14ac:dyDescent="0.25">
      <c r="A14" s="7" t="s">
        <v>18</v>
      </c>
      <c r="B14" s="7" t="s">
        <v>17</v>
      </c>
      <c r="C14" s="154">
        <v>1.2</v>
      </c>
      <c r="D14" s="155">
        <f>'[1]Referência Café Baixa'!D10</f>
        <v>305.66666666666669</v>
      </c>
      <c r="E14" s="155">
        <f t="shared" si="0"/>
        <v>366.8</v>
      </c>
    </row>
    <row r="15" spans="1:5" x14ac:dyDescent="0.25">
      <c r="A15" s="7" t="s">
        <v>19</v>
      </c>
      <c r="B15" s="7" t="s">
        <v>17</v>
      </c>
      <c r="C15" s="154">
        <v>3</v>
      </c>
      <c r="D15" s="155">
        <f>'[1]Referência Café Baixa'!D11</f>
        <v>71.2</v>
      </c>
      <c r="E15" s="155">
        <f t="shared" si="0"/>
        <v>213.60000000000002</v>
      </c>
    </row>
    <row r="16" spans="1:5" x14ac:dyDescent="0.25">
      <c r="A16" s="7" t="s">
        <v>20</v>
      </c>
      <c r="B16" s="7" t="s">
        <v>17</v>
      </c>
      <c r="C16" s="154">
        <v>1</v>
      </c>
      <c r="D16" s="155">
        <f>'[1]Referência Café Baixa'!D12</f>
        <v>59.714285714285715</v>
      </c>
      <c r="E16" s="155">
        <f t="shared" si="0"/>
        <v>59.714285714285715</v>
      </c>
    </row>
    <row r="17" spans="1:5" x14ac:dyDescent="0.25">
      <c r="A17" s="7" t="s">
        <v>21</v>
      </c>
      <c r="B17" s="7" t="s">
        <v>17</v>
      </c>
      <c r="C17" s="154">
        <v>5</v>
      </c>
      <c r="D17" s="155">
        <f>'[1]Referência Café Baixa'!D13</f>
        <v>32.700000000000003</v>
      </c>
      <c r="E17" s="155">
        <f t="shared" si="0"/>
        <v>163.5</v>
      </c>
    </row>
    <row r="18" spans="1:5" x14ac:dyDescent="0.25">
      <c r="A18" s="7" t="s">
        <v>22</v>
      </c>
      <c r="B18" s="7" t="s">
        <v>17</v>
      </c>
      <c r="C18" s="154">
        <v>0.1</v>
      </c>
      <c r="D18" s="155">
        <f>'[1]Referência Café Baixa'!D14</f>
        <v>1525</v>
      </c>
      <c r="E18" s="155">
        <f t="shared" si="0"/>
        <v>152.5</v>
      </c>
    </row>
    <row r="19" spans="1:5" x14ac:dyDescent="0.25">
      <c r="A19" s="7" t="s">
        <v>23</v>
      </c>
      <c r="B19" s="7" t="s">
        <v>17</v>
      </c>
      <c r="C19" s="154">
        <v>0.5</v>
      </c>
      <c r="D19" s="155">
        <f>'[1]Referência Café Baixa'!D15</f>
        <v>557.5</v>
      </c>
      <c r="E19" s="155">
        <f t="shared" si="0"/>
        <v>278.75</v>
      </c>
    </row>
    <row r="20" spans="1:5" x14ac:dyDescent="0.25">
      <c r="A20" s="7" t="s">
        <v>24</v>
      </c>
      <c r="B20" s="7" t="s">
        <v>17</v>
      </c>
      <c r="C20" s="154">
        <v>2</v>
      </c>
      <c r="D20" s="155">
        <f>'[1]Referência Café Baixa'!D16</f>
        <v>171</v>
      </c>
      <c r="E20" s="155">
        <f t="shared" si="0"/>
        <v>342</v>
      </c>
    </row>
    <row r="21" spans="1:5" x14ac:dyDescent="0.25">
      <c r="A21" s="7" t="s">
        <v>25</v>
      </c>
      <c r="B21" s="7" t="s">
        <v>17</v>
      </c>
      <c r="C21" s="172">
        <v>1.25</v>
      </c>
      <c r="D21" s="155">
        <f>'[1]Referência Café Baixa'!D17</f>
        <v>76.428571428571431</v>
      </c>
      <c r="E21" s="155">
        <f t="shared" si="0"/>
        <v>95.535714285714292</v>
      </c>
    </row>
    <row r="22" spans="1:5" x14ac:dyDescent="0.25">
      <c r="A22" s="7" t="s">
        <v>26</v>
      </c>
      <c r="B22" s="7" t="s">
        <v>17</v>
      </c>
      <c r="C22" s="154">
        <v>1</v>
      </c>
      <c r="D22" s="155">
        <f>'[1]Referência Café Baixa'!D18</f>
        <v>79.599999999999994</v>
      </c>
      <c r="E22" s="155">
        <f t="shared" si="0"/>
        <v>79.599999999999994</v>
      </c>
    </row>
    <row r="23" spans="1:5" x14ac:dyDescent="0.25">
      <c r="A23" s="7" t="s">
        <v>27</v>
      </c>
      <c r="B23" s="7" t="s">
        <v>17</v>
      </c>
      <c r="C23" s="154">
        <v>0.8</v>
      </c>
      <c r="D23" s="155">
        <f>'[1]Referência Café Baixa'!D19</f>
        <v>287</v>
      </c>
      <c r="E23" s="155">
        <f t="shared" si="0"/>
        <v>229.60000000000002</v>
      </c>
    </row>
    <row r="24" spans="1:5" x14ac:dyDescent="0.25">
      <c r="A24" s="7" t="s">
        <v>28</v>
      </c>
      <c r="B24" s="7" t="s">
        <v>17</v>
      </c>
      <c r="C24" s="154">
        <v>0.4</v>
      </c>
      <c r="D24" s="155">
        <f>'[1]Referência Café Baixa'!D20</f>
        <v>106</v>
      </c>
      <c r="E24" s="155">
        <f t="shared" si="0"/>
        <v>42.400000000000006</v>
      </c>
    </row>
    <row r="25" spans="1:5" x14ac:dyDescent="0.25">
      <c r="A25" s="7" t="s">
        <v>29</v>
      </c>
      <c r="B25" s="7" t="s">
        <v>17</v>
      </c>
      <c r="C25" s="154">
        <v>4</v>
      </c>
      <c r="D25" s="155">
        <f>'[1]Referência Café Baixa'!D27</f>
        <v>28</v>
      </c>
      <c r="E25" s="155">
        <f t="shared" si="0"/>
        <v>112</v>
      </c>
    </row>
    <row r="26" spans="1:5" x14ac:dyDescent="0.25">
      <c r="A26" s="7" t="s">
        <v>30</v>
      </c>
      <c r="B26" s="7" t="s">
        <v>17</v>
      </c>
      <c r="C26" s="172">
        <v>0.1</v>
      </c>
      <c r="D26" s="155">
        <f>'[1]Referência Café Baixa'!D28</f>
        <v>338.42857142857144</v>
      </c>
      <c r="E26" s="155">
        <f t="shared" si="0"/>
        <v>33.842857142857149</v>
      </c>
    </row>
    <row r="27" spans="1:5" x14ac:dyDescent="0.25">
      <c r="A27" s="7" t="s">
        <v>31</v>
      </c>
      <c r="B27" s="7" t="s">
        <v>17</v>
      </c>
      <c r="C27" s="154">
        <v>0.5</v>
      </c>
      <c r="D27" s="155">
        <f>'[1]Referência Café Baixa'!D29</f>
        <v>76.428571428571431</v>
      </c>
      <c r="E27" s="155">
        <f t="shared" si="0"/>
        <v>38.214285714285715</v>
      </c>
    </row>
    <row r="28" spans="1:5" x14ac:dyDescent="0.25">
      <c r="A28" s="7" t="s">
        <v>32</v>
      </c>
      <c r="B28" s="7" t="s">
        <v>17</v>
      </c>
      <c r="C28" s="154">
        <v>10</v>
      </c>
      <c r="D28" s="155">
        <f>'[1]Referência Café Baixa'!D22</f>
        <v>18.7</v>
      </c>
      <c r="E28" s="155">
        <f t="shared" si="0"/>
        <v>187</v>
      </c>
    </row>
    <row r="29" spans="1:5" x14ac:dyDescent="0.25">
      <c r="A29" s="7" t="s">
        <v>33</v>
      </c>
      <c r="B29" s="7" t="s">
        <v>17</v>
      </c>
      <c r="C29" s="154">
        <v>1.2</v>
      </c>
      <c r="D29" s="155">
        <f>'[1]Referência Café Baixa'!D23</f>
        <v>36.469117647058823</v>
      </c>
      <c r="E29" s="155">
        <f t="shared" si="0"/>
        <v>43.762941176470584</v>
      </c>
    </row>
    <row r="30" spans="1:5" x14ac:dyDescent="0.25">
      <c r="A30" s="7" t="s">
        <v>34</v>
      </c>
      <c r="B30" s="7" t="s">
        <v>17</v>
      </c>
      <c r="C30" s="154">
        <v>3</v>
      </c>
      <c r="D30" s="155">
        <f>'[1]Referência Café Baixa'!D24</f>
        <v>17.175000000000001</v>
      </c>
      <c r="E30" s="155">
        <f t="shared" si="0"/>
        <v>51.525000000000006</v>
      </c>
    </row>
    <row r="31" spans="1:5" x14ac:dyDescent="0.25">
      <c r="A31" s="7" t="s">
        <v>35</v>
      </c>
      <c r="B31" s="7" t="s">
        <v>17</v>
      </c>
      <c r="C31" s="154">
        <v>1.2</v>
      </c>
      <c r="D31" s="155">
        <f>'[1]Referência Café Baixa'!D25</f>
        <v>184.33333333333334</v>
      </c>
      <c r="E31" s="155">
        <f t="shared" si="0"/>
        <v>221.20000000000002</v>
      </c>
    </row>
    <row r="32" spans="1:5" x14ac:dyDescent="0.25">
      <c r="A32" s="3" t="s">
        <v>36</v>
      </c>
      <c r="B32" s="3"/>
      <c r="C32" s="4"/>
      <c r="D32" s="4"/>
      <c r="E32" s="4">
        <f>SUM(E11:E31)</f>
        <v>7450.900084033613</v>
      </c>
    </row>
    <row r="33" spans="1:5" x14ac:dyDescent="0.25">
      <c r="A33" s="5" t="s">
        <v>37</v>
      </c>
      <c r="B33" s="5"/>
      <c r="C33" s="6"/>
      <c r="D33" s="5"/>
      <c r="E33" s="5"/>
    </row>
    <row r="34" spans="1:5" x14ac:dyDescent="0.25">
      <c r="A34" s="7" t="s">
        <v>38</v>
      </c>
      <c r="B34" s="7" t="s">
        <v>39</v>
      </c>
      <c r="C34" s="8">
        <v>2.5</v>
      </c>
      <c r="D34" s="9">
        <v>138</v>
      </c>
      <c r="E34" s="9">
        <f t="shared" ref="E34:E39" si="1">PRODUCT(C34*D34)</f>
        <v>345</v>
      </c>
    </row>
    <row r="35" spans="1:5" x14ac:dyDescent="0.25">
      <c r="A35" s="7" t="s">
        <v>40</v>
      </c>
      <c r="B35" s="7" t="s">
        <v>39</v>
      </c>
      <c r="C35" s="8">
        <v>2.5</v>
      </c>
      <c r="D35" s="9">
        <v>138</v>
      </c>
      <c r="E35" s="9">
        <f t="shared" si="1"/>
        <v>345</v>
      </c>
    </row>
    <row r="36" spans="1:5" x14ac:dyDescent="0.25">
      <c r="A36" s="7" t="s">
        <v>41</v>
      </c>
      <c r="B36" s="7" t="s">
        <v>39</v>
      </c>
      <c r="C36" s="8">
        <v>2</v>
      </c>
      <c r="D36" s="9">
        <v>138</v>
      </c>
      <c r="E36" s="9">
        <f t="shared" si="1"/>
        <v>276</v>
      </c>
    </row>
    <row r="37" spans="1:5" x14ac:dyDescent="0.25">
      <c r="A37" s="7" t="s">
        <v>42</v>
      </c>
      <c r="B37" s="7" t="s">
        <v>39</v>
      </c>
      <c r="C37" s="8">
        <v>0.5</v>
      </c>
      <c r="D37" s="9">
        <v>138</v>
      </c>
      <c r="E37" s="9">
        <f t="shared" si="1"/>
        <v>69</v>
      </c>
    </row>
    <row r="38" spans="1:5" x14ac:dyDescent="0.25">
      <c r="A38" s="7" t="s">
        <v>43</v>
      </c>
      <c r="B38" s="7" t="s">
        <v>39</v>
      </c>
      <c r="C38" s="10">
        <v>1</v>
      </c>
      <c r="D38" s="9">
        <v>1350</v>
      </c>
      <c r="E38" s="9">
        <f t="shared" si="1"/>
        <v>1350</v>
      </c>
    </row>
    <row r="39" spans="1:5" x14ac:dyDescent="0.25">
      <c r="A39" s="7" t="s">
        <v>44</v>
      </c>
      <c r="B39" s="7" t="s">
        <v>39</v>
      </c>
      <c r="C39" s="8"/>
      <c r="D39" s="9"/>
      <c r="E39" s="9">
        <f t="shared" si="1"/>
        <v>0</v>
      </c>
    </row>
    <row r="40" spans="1:5" x14ac:dyDescent="0.25">
      <c r="A40" s="3" t="s">
        <v>45</v>
      </c>
      <c r="B40" s="3"/>
      <c r="C40" s="4"/>
      <c r="D40" s="4"/>
      <c r="E40" s="4">
        <f>SUM(E34:E39)</f>
        <v>2385</v>
      </c>
    </row>
    <row r="41" spans="1:5" x14ac:dyDescent="0.25">
      <c r="A41" s="5" t="s">
        <v>46</v>
      </c>
      <c r="B41" s="5"/>
      <c r="C41" s="6"/>
      <c r="D41" s="5"/>
      <c r="E41" s="5"/>
    </row>
    <row r="42" spans="1:5" x14ac:dyDescent="0.25">
      <c r="A42" s="7" t="s">
        <v>47</v>
      </c>
      <c r="B42" s="7" t="s">
        <v>48</v>
      </c>
      <c r="C42" s="140">
        <v>25</v>
      </c>
      <c r="D42" s="9">
        <v>120</v>
      </c>
      <c r="E42" s="9">
        <f>PRODUCT(C42*D42)</f>
        <v>3000</v>
      </c>
    </row>
    <row r="43" spans="1:5" x14ac:dyDescent="0.25">
      <c r="A43" s="7" t="s">
        <v>49</v>
      </c>
      <c r="B43" s="7" t="s">
        <v>50</v>
      </c>
      <c r="C43" s="10">
        <v>30</v>
      </c>
      <c r="D43" s="9">
        <v>35</v>
      </c>
      <c r="E43" s="9">
        <f>PRODUCT(C43*D43)</f>
        <v>1050</v>
      </c>
    </row>
    <row r="44" spans="1:5" x14ac:dyDescent="0.25">
      <c r="A44" s="3" t="s">
        <v>51</v>
      </c>
      <c r="B44" s="3"/>
      <c r="C44" s="4"/>
      <c r="D44" s="4"/>
      <c r="E44" s="4">
        <f>SUM(E42:E43)</f>
        <v>4050</v>
      </c>
    </row>
    <row r="45" spans="1:5" x14ac:dyDescent="0.25">
      <c r="A45" s="11" t="s">
        <v>52</v>
      </c>
      <c r="B45" s="11"/>
      <c r="C45" s="12"/>
      <c r="D45" s="11"/>
      <c r="E45" s="141">
        <f>SUM(E32+E40+E44)</f>
        <v>13885.900084033612</v>
      </c>
    </row>
    <row r="46" spans="1:5" x14ac:dyDescent="0.25">
      <c r="A46" s="150"/>
      <c r="B46" s="150"/>
      <c r="C46" s="156"/>
      <c r="D46" s="150"/>
      <c r="E46" s="157"/>
    </row>
    <row r="47" spans="1:5" x14ac:dyDescent="0.25">
      <c r="A47" s="158"/>
      <c r="B47" s="158"/>
      <c r="C47" s="158"/>
      <c r="D47" s="158"/>
      <c r="E47" s="158"/>
    </row>
    <row r="48" spans="1:5" x14ac:dyDescent="0.25">
      <c r="A48" s="158"/>
      <c r="B48" s="158"/>
      <c r="C48" s="158"/>
      <c r="D48" s="158"/>
      <c r="E48" s="158"/>
    </row>
    <row r="49" spans="1:5" x14ac:dyDescent="0.25">
      <c r="A49" s="241" t="s">
        <v>53</v>
      </c>
      <c r="B49" s="242"/>
      <c r="C49" s="158"/>
      <c r="D49" s="158"/>
      <c r="E49" s="158"/>
    </row>
    <row r="50" spans="1:5" x14ac:dyDescent="0.25">
      <c r="A50" s="15" t="s">
        <v>8</v>
      </c>
      <c r="B50" s="25">
        <f>E32</f>
        <v>7450.900084033613</v>
      </c>
      <c r="C50" s="158"/>
      <c r="D50" s="158"/>
      <c r="E50" s="158"/>
    </row>
    <row r="51" spans="1:5" x14ac:dyDescent="0.25">
      <c r="A51" s="22" t="s">
        <v>37</v>
      </c>
      <c r="B51" s="25">
        <f>E40</f>
        <v>2385</v>
      </c>
      <c r="C51" s="158"/>
      <c r="D51" s="158"/>
      <c r="E51" s="158"/>
    </row>
    <row r="52" spans="1:5" x14ac:dyDescent="0.25">
      <c r="A52" s="22" t="s">
        <v>46</v>
      </c>
      <c r="B52" s="25">
        <f>E44</f>
        <v>4050</v>
      </c>
      <c r="C52" s="158"/>
      <c r="D52" s="158"/>
      <c r="E52" s="158"/>
    </row>
    <row r="53" spans="1:5" x14ac:dyDescent="0.25">
      <c r="A53" s="14" t="s">
        <v>52</v>
      </c>
      <c r="B53" s="26">
        <f>SUM(B50:B52)</f>
        <v>13885.900084033612</v>
      </c>
      <c r="C53" s="158"/>
      <c r="D53" s="158"/>
      <c r="E53" s="158"/>
    </row>
    <row r="54" spans="1:5" x14ac:dyDescent="0.25">
      <c r="A54" s="158"/>
      <c r="B54" s="158"/>
      <c r="C54" s="158"/>
      <c r="D54" s="158"/>
      <c r="E54" s="158"/>
    </row>
    <row r="55" spans="1:5" x14ac:dyDescent="0.25">
      <c r="A55" s="158"/>
      <c r="B55" s="158"/>
      <c r="C55" s="158"/>
      <c r="D55" s="158"/>
      <c r="E55" s="158"/>
    </row>
    <row r="56" spans="1:5" x14ac:dyDescent="0.25">
      <c r="A56" s="243" t="s">
        <v>522</v>
      </c>
      <c r="B56" s="243"/>
      <c r="C56" s="244"/>
      <c r="D56" s="244"/>
      <c r="E56" s="158"/>
    </row>
    <row r="57" spans="1:5" x14ac:dyDescent="0.25">
      <c r="A57" s="158" t="s">
        <v>54</v>
      </c>
      <c r="B57" s="158"/>
      <c r="C57" s="158"/>
      <c r="D57" s="158"/>
      <c r="E57" s="158"/>
    </row>
    <row r="58" spans="1:5" x14ac:dyDescent="0.25">
      <c r="A58" s="244" t="s">
        <v>55</v>
      </c>
      <c r="B58" s="244"/>
      <c r="C58" s="244"/>
      <c r="D58" s="244"/>
      <c r="E58" s="158"/>
    </row>
    <row r="59" spans="1:5" x14ac:dyDescent="0.25">
      <c r="A59" s="244" t="s">
        <v>56</v>
      </c>
      <c r="B59" s="244"/>
      <c r="C59" s="159"/>
      <c r="D59" s="159"/>
      <c r="E59" s="158"/>
    </row>
    <row r="60" spans="1:5" x14ac:dyDescent="0.25">
      <c r="A60" s="244" t="s">
        <v>57</v>
      </c>
      <c r="B60" s="244"/>
      <c r="C60" s="244"/>
      <c r="D60" s="244"/>
      <c r="E60" s="158"/>
    </row>
    <row r="61" spans="1:5" x14ac:dyDescent="0.25">
      <c r="A61" s="244" t="s">
        <v>58</v>
      </c>
      <c r="B61" s="244"/>
      <c r="C61" s="244"/>
      <c r="D61" s="244"/>
      <c r="E61" s="158"/>
    </row>
  </sheetData>
  <mergeCells count="22">
    <mergeCell ref="A61:B61"/>
    <mergeCell ref="C61:D61"/>
    <mergeCell ref="A60:B60"/>
    <mergeCell ref="C60:D60"/>
    <mergeCell ref="A58:B58"/>
    <mergeCell ref="A59:B59"/>
    <mergeCell ref="C58:D58"/>
    <mergeCell ref="A5:B5"/>
    <mergeCell ref="C5:E5"/>
    <mergeCell ref="A7:E7"/>
    <mergeCell ref="A8:E8"/>
    <mergeCell ref="A1:A2"/>
    <mergeCell ref="B1:E2"/>
    <mergeCell ref="A3:B3"/>
    <mergeCell ref="C3:E3"/>
    <mergeCell ref="A4:B4"/>
    <mergeCell ref="C4:E4"/>
    <mergeCell ref="A49:B49"/>
    <mergeCell ref="A56:B56"/>
    <mergeCell ref="C56:D56"/>
    <mergeCell ref="A6:B6"/>
    <mergeCell ref="A9:E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5654D-C3BA-43BE-86AC-ACA5869C91C4}">
  <dimension ref="A1:E60"/>
  <sheetViews>
    <sheetView topLeftCell="A37" workbookViewId="0">
      <selection activeCell="D60" sqref="D60"/>
    </sheetView>
  </sheetViews>
  <sheetFormatPr defaultRowHeight="15" x14ac:dyDescent="0.25"/>
  <cols>
    <col min="1" max="1" width="27.42578125" bestFit="1" customWidth="1"/>
    <col min="2" max="2" width="22.7109375" customWidth="1"/>
    <col min="3" max="3" width="14.5703125" bestFit="1" customWidth="1"/>
    <col min="4" max="4" width="13.5703125" customWidth="1"/>
    <col min="5" max="5" width="14.5703125" customWidth="1"/>
  </cols>
  <sheetData>
    <row r="1" spans="1:5" ht="15" customHeight="1" x14ac:dyDescent="0.25">
      <c r="A1" s="246"/>
      <c r="B1" s="247" t="s">
        <v>0</v>
      </c>
      <c r="C1" s="247"/>
      <c r="D1" s="247"/>
      <c r="E1" s="247"/>
    </row>
    <row r="2" spans="1:5" ht="31.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1</v>
      </c>
      <c r="B3" s="275"/>
      <c r="C3" s="255" t="s">
        <v>2</v>
      </c>
      <c r="D3" s="256"/>
      <c r="E3" s="257"/>
    </row>
    <row r="4" spans="1:5" ht="15.75" x14ac:dyDescent="0.25">
      <c r="A4" s="276" t="s">
        <v>59</v>
      </c>
      <c r="B4" s="276"/>
      <c r="C4" s="255" t="s">
        <v>245</v>
      </c>
      <c r="D4" s="256"/>
      <c r="E4" s="257"/>
    </row>
    <row r="5" spans="1:5" ht="15.75" x14ac:dyDescent="0.25">
      <c r="A5" s="254" t="s">
        <v>520</v>
      </c>
      <c r="B5" s="254"/>
      <c r="C5" s="255" t="s">
        <v>5</v>
      </c>
      <c r="D5" s="256"/>
      <c r="E5" s="257"/>
    </row>
    <row r="6" spans="1:5" ht="15.75" x14ac:dyDescent="0.25">
      <c r="A6" s="265" t="s">
        <v>526</v>
      </c>
      <c r="B6" s="251"/>
      <c r="C6" s="115" t="s">
        <v>244</v>
      </c>
      <c r="D6" s="115"/>
      <c r="E6" s="116"/>
    </row>
    <row r="7" spans="1:5" x14ac:dyDescent="0.25">
      <c r="A7" s="260" t="s">
        <v>527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13</v>
      </c>
      <c r="B11" s="16" t="s">
        <v>14</v>
      </c>
      <c r="C11" s="17">
        <v>1.887</v>
      </c>
      <c r="D11" s="18">
        <f>'[1]Refêrencia Café Média'!D6</f>
        <v>2852.5</v>
      </c>
      <c r="E11" s="18">
        <f>PRODUCT(C11*D11)</f>
        <v>5382.6675000000005</v>
      </c>
    </row>
    <row r="12" spans="1:5" x14ac:dyDescent="0.25">
      <c r="A12" s="16" t="s">
        <v>15</v>
      </c>
      <c r="B12" s="16" t="s">
        <v>60</v>
      </c>
      <c r="C12" s="17">
        <v>1.5</v>
      </c>
      <c r="D12" s="18">
        <f>'[1]Refêrencia Café Média'!D7</f>
        <v>307.5</v>
      </c>
      <c r="E12" s="18">
        <f>PRODUCT(C12*D12)</f>
        <v>461.25</v>
      </c>
    </row>
    <row r="13" spans="1:5" ht="15.75" x14ac:dyDescent="0.25">
      <c r="A13" s="19" t="s">
        <v>16</v>
      </c>
      <c r="B13" s="19" t="s">
        <v>17</v>
      </c>
      <c r="C13" s="17">
        <v>2</v>
      </c>
      <c r="D13" s="18">
        <f>'[1]Refêrencia Café Média'!D9</f>
        <v>81</v>
      </c>
      <c r="E13" s="18">
        <f t="shared" ref="E13:E31" si="0">PRODUCT(C13*D13)</f>
        <v>162</v>
      </c>
    </row>
    <row r="14" spans="1:5" ht="15.75" x14ac:dyDescent="0.25">
      <c r="A14" s="19" t="s">
        <v>18</v>
      </c>
      <c r="B14" s="19" t="s">
        <v>17</v>
      </c>
      <c r="C14" s="17">
        <v>1.2</v>
      </c>
      <c r="D14" s="18">
        <f>'[1]Refêrencia Café Média'!D10</f>
        <v>305.66666666666669</v>
      </c>
      <c r="E14" s="18">
        <f t="shared" si="0"/>
        <v>366.8</v>
      </c>
    </row>
    <row r="15" spans="1:5" ht="15.75" x14ac:dyDescent="0.25">
      <c r="A15" s="19" t="s">
        <v>19</v>
      </c>
      <c r="B15" s="19" t="s">
        <v>17</v>
      </c>
      <c r="C15" s="17">
        <v>6</v>
      </c>
      <c r="D15" s="18">
        <f>'[1]Refêrencia Café Média'!D11</f>
        <v>71.2</v>
      </c>
      <c r="E15" s="18">
        <f t="shared" si="0"/>
        <v>427.20000000000005</v>
      </c>
    </row>
    <row r="16" spans="1:5" ht="15.75" x14ac:dyDescent="0.25">
      <c r="A16" s="19" t="s">
        <v>20</v>
      </c>
      <c r="B16" s="19" t="s">
        <v>17</v>
      </c>
      <c r="C16" s="17">
        <v>2</v>
      </c>
      <c r="D16" s="18">
        <f>'[1]Refêrencia Café Média'!D12</f>
        <v>59.714285714285715</v>
      </c>
      <c r="E16" s="18">
        <f t="shared" si="0"/>
        <v>119.42857142857143</v>
      </c>
    </row>
    <row r="17" spans="1:5" ht="15.75" x14ac:dyDescent="0.25">
      <c r="A17" s="19" t="s">
        <v>21</v>
      </c>
      <c r="B17" s="19" t="s">
        <v>17</v>
      </c>
      <c r="C17" s="20">
        <v>1</v>
      </c>
      <c r="D17" s="18">
        <f>'[1]Refêrencia Café Média'!D13</f>
        <v>32.700000000000003</v>
      </c>
      <c r="E17" s="21">
        <f t="shared" si="0"/>
        <v>32.700000000000003</v>
      </c>
    </row>
    <row r="18" spans="1:5" ht="15.75" x14ac:dyDescent="0.25">
      <c r="A18" s="19" t="s">
        <v>22</v>
      </c>
      <c r="B18" s="19" t="s">
        <v>17</v>
      </c>
      <c r="C18" s="20">
        <v>0.1</v>
      </c>
      <c r="D18" s="18">
        <f>'[1]Refêrencia Café Média'!D14</f>
        <v>1525</v>
      </c>
      <c r="E18" s="21">
        <f t="shared" si="0"/>
        <v>152.5</v>
      </c>
    </row>
    <row r="19" spans="1:5" ht="15.75" x14ac:dyDescent="0.25">
      <c r="A19" s="19" t="s">
        <v>23</v>
      </c>
      <c r="B19" s="19" t="s">
        <v>17</v>
      </c>
      <c r="C19" s="20">
        <v>0.7</v>
      </c>
      <c r="D19" s="18">
        <f>'[1]Refêrencia Café Média'!D15</f>
        <v>557.5</v>
      </c>
      <c r="E19" s="21">
        <f t="shared" si="0"/>
        <v>390.25</v>
      </c>
    </row>
    <row r="20" spans="1:5" ht="15.75" x14ac:dyDescent="0.25">
      <c r="A20" s="19" t="s">
        <v>24</v>
      </c>
      <c r="B20" s="19" t="s">
        <v>17</v>
      </c>
      <c r="C20" s="20">
        <v>2</v>
      </c>
      <c r="D20" s="18">
        <f>'[1]Refêrencia Café Média'!D16</f>
        <v>171</v>
      </c>
      <c r="E20" s="21">
        <f t="shared" si="0"/>
        <v>342</v>
      </c>
    </row>
    <row r="21" spans="1:5" ht="15.75" x14ac:dyDescent="0.25">
      <c r="A21" s="19" t="s">
        <v>25</v>
      </c>
      <c r="B21" s="19" t="s">
        <v>17</v>
      </c>
      <c r="C21" s="20">
        <v>1.2</v>
      </c>
      <c r="D21" s="18">
        <f>'[1]Refêrencia Café Média'!D17</f>
        <v>76.428571428571431</v>
      </c>
      <c r="E21" s="21">
        <f t="shared" si="0"/>
        <v>91.714285714285708</v>
      </c>
    </row>
    <row r="22" spans="1:5" ht="15.75" x14ac:dyDescent="0.25">
      <c r="A22" s="19" t="s">
        <v>61</v>
      </c>
      <c r="B22" s="19" t="s">
        <v>17</v>
      </c>
      <c r="C22" s="20">
        <v>1.25</v>
      </c>
      <c r="D22" s="18">
        <f>'[1]Refêrencia Café Média'!D18</f>
        <v>79.599999999999994</v>
      </c>
      <c r="E22" s="21">
        <f t="shared" si="0"/>
        <v>99.5</v>
      </c>
    </row>
    <row r="23" spans="1:5" ht="15.75" x14ac:dyDescent="0.25">
      <c r="A23" s="19" t="s">
        <v>26</v>
      </c>
      <c r="B23" s="19" t="s">
        <v>17</v>
      </c>
      <c r="C23" s="20">
        <v>1.4999999999999999E-2</v>
      </c>
      <c r="D23" s="18">
        <f>'[1]Refêrencia Café Média'!D19</f>
        <v>287</v>
      </c>
      <c r="E23" s="21">
        <f t="shared" si="0"/>
        <v>4.3049999999999997</v>
      </c>
    </row>
    <row r="24" spans="1:5" ht="15.75" x14ac:dyDescent="0.25">
      <c r="A24" s="19" t="s">
        <v>27</v>
      </c>
      <c r="B24" s="19" t="s">
        <v>17</v>
      </c>
      <c r="C24" s="20">
        <v>0.4</v>
      </c>
      <c r="D24" s="18">
        <f>'[1]Refêrencia Café Média'!D20</f>
        <v>106</v>
      </c>
      <c r="E24" s="21">
        <f t="shared" si="0"/>
        <v>42.400000000000006</v>
      </c>
    </row>
    <row r="25" spans="1:5" ht="15.75" x14ac:dyDescent="0.25">
      <c r="A25" s="16" t="s">
        <v>32</v>
      </c>
      <c r="B25" s="16" t="s">
        <v>17</v>
      </c>
      <c r="C25" s="17">
        <v>12</v>
      </c>
      <c r="D25" s="18">
        <f>'[1]Refêrencia Café Média'!D22</f>
        <v>18.7</v>
      </c>
      <c r="E25" s="21">
        <f t="shared" si="0"/>
        <v>224.39999999999998</v>
      </c>
    </row>
    <row r="26" spans="1:5" ht="15.75" x14ac:dyDescent="0.25">
      <c r="A26" s="16" t="s">
        <v>33</v>
      </c>
      <c r="B26" s="16" t="s">
        <v>17</v>
      </c>
      <c r="C26" s="17">
        <v>1.8</v>
      </c>
      <c r="D26" s="18">
        <f>'[1]Refêrencia Café Média'!D23</f>
        <v>36.469117647058823</v>
      </c>
      <c r="E26" s="21">
        <f t="shared" si="0"/>
        <v>65.644411764705879</v>
      </c>
    </row>
    <row r="27" spans="1:5" ht="15.75" x14ac:dyDescent="0.25">
      <c r="A27" s="16" t="s">
        <v>34</v>
      </c>
      <c r="B27" s="16" t="s">
        <v>17</v>
      </c>
      <c r="C27" s="17">
        <v>3</v>
      </c>
      <c r="D27" s="18">
        <f>'[1]Refêrencia Café Média'!D24</f>
        <v>17.175000000000001</v>
      </c>
      <c r="E27" s="21">
        <f t="shared" si="0"/>
        <v>51.525000000000006</v>
      </c>
    </row>
    <row r="28" spans="1:5" ht="15.75" x14ac:dyDescent="0.25">
      <c r="A28" s="16" t="s">
        <v>35</v>
      </c>
      <c r="B28" s="16" t="s">
        <v>17</v>
      </c>
      <c r="C28" s="17">
        <v>1.2</v>
      </c>
      <c r="D28" s="18">
        <f>'[1]Refêrencia Café Média'!D25</f>
        <v>184.33333333333334</v>
      </c>
      <c r="E28" s="21">
        <f t="shared" si="0"/>
        <v>221.20000000000002</v>
      </c>
    </row>
    <row r="29" spans="1:5" ht="15.75" x14ac:dyDescent="0.25">
      <c r="A29" s="16" t="s">
        <v>29</v>
      </c>
      <c r="B29" s="19" t="s">
        <v>17</v>
      </c>
      <c r="C29" s="16">
        <v>4</v>
      </c>
      <c r="D29" s="18">
        <f>'[1]Refêrencia Café Média'!D27</f>
        <v>28</v>
      </c>
      <c r="E29" s="21">
        <f t="shared" si="0"/>
        <v>112</v>
      </c>
    </row>
    <row r="30" spans="1:5" ht="15.75" x14ac:dyDescent="0.25">
      <c r="A30" s="16" t="s">
        <v>30</v>
      </c>
      <c r="B30" s="19" t="s">
        <v>17</v>
      </c>
      <c r="C30" s="16">
        <v>0.1</v>
      </c>
      <c r="D30" s="18">
        <f>'[1]Refêrencia Café Média'!D28</f>
        <v>338.42857142857144</v>
      </c>
      <c r="E30" s="21">
        <f t="shared" si="0"/>
        <v>33.842857142857149</v>
      </c>
    </row>
    <row r="31" spans="1:5" ht="15.75" x14ac:dyDescent="0.25">
      <c r="A31" s="16" t="s">
        <v>31</v>
      </c>
      <c r="B31" s="19" t="s">
        <v>17</v>
      </c>
      <c r="C31" s="16">
        <v>0.5</v>
      </c>
      <c r="D31" s="18">
        <f>'[1]Refêrencia Café Média'!D29</f>
        <v>76.428571428571431</v>
      </c>
      <c r="E31" s="21">
        <f t="shared" si="0"/>
        <v>38.214285714285715</v>
      </c>
    </row>
    <row r="32" spans="1:5" x14ac:dyDescent="0.25">
      <c r="A32" s="3" t="s">
        <v>36</v>
      </c>
      <c r="B32" s="3"/>
      <c r="C32" s="4"/>
      <c r="D32" s="4"/>
      <c r="E32" s="4">
        <f>SUM(E11:E31)</f>
        <v>8821.541911764707</v>
      </c>
    </row>
    <row r="33" spans="1:5" x14ac:dyDescent="0.25">
      <c r="A33" s="22" t="s">
        <v>37</v>
      </c>
      <c r="B33" s="22"/>
      <c r="C33" s="122"/>
      <c r="D33" s="22"/>
      <c r="E33" s="22"/>
    </row>
    <row r="34" spans="1:5" x14ac:dyDescent="0.25">
      <c r="A34" s="16" t="s">
        <v>38</v>
      </c>
      <c r="B34" s="16" t="s">
        <v>62</v>
      </c>
      <c r="C34" s="123">
        <v>2.5</v>
      </c>
      <c r="D34" s="23">
        <v>138</v>
      </c>
      <c r="E34" s="23">
        <f>PRODUCT(C34*D34)</f>
        <v>345</v>
      </c>
    </row>
    <row r="35" spans="1:5" x14ac:dyDescent="0.25">
      <c r="A35" s="16" t="s">
        <v>40</v>
      </c>
      <c r="B35" s="16" t="s">
        <v>62</v>
      </c>
      <c r="C35" s="123">
        <v>2.5</v>
      </c>
      <c r="D35" s="23">
        <v>138</v>
      </c>
      <c r="E35" s="23">
        <f>PRODUCT(C35*D35)</f>
        <v>345</v>
      </c>
    </row>
    <row r="36" spans="1:5" x14ac:dyDescent="0.25">
      <c r="A36" s="16" t="s">
        <v>41</v>
      </c>
      <c r="B36" s="16" t="s">
        <v>62</v>
      </c>
      <c r="C36" s="24">
        <v>2</v>
      </c>
      <c r="D36" s="23">
        <v>138</v>
      </c>
      <c r="E36" s="23">
        <f>PRODUCT(C36*D36)</f>
        <v>276</v>
      </c>
    </row>
    <row r="37" spans="1:5" x14ac:dyDescent="0.25">
      <c r="A37" s="16" t="s">
        <v>42</v>
      </c>
      <c r="B37" s="16" t="s">
        <v>62</v>
      </c>
      <c r="C37" s="24">
        <v>1</v>
      </c>
      <c r="D37" s="23">
        <v>138</v>
      </c>
      <c r="E37" s="23">
        <f>PRODUCT(C37*D37)</f>
        <v>138</v>
      </c>
    </row>
    <row r="38" spans="1:5" x14ac:dyDescent="0.25">
      <c r="A38" s="16" t="s">
        <v>43</v>
      </c>
      <c r="B38" s="16" t="s">
        <v>48</v>
      </c>
      <c r="C38" s="24">
        <v>1</v>
      </c>
      <c r="D38" s="23">
        <v>1650</v>
      </c>
      <c r="E38" s="23">
        <f>PRODUCT(C38*D38)</f>
        <v>1650</v>
      </c>
    </row>
    <row r="39" spans="1:5" x14ac:dyDescent="0.25">
      <c r="A39" s="16" t="s">
        <v>44</v>
      </c>
      <c r="B39" s="16" t="s">
        <v>48</v>
      </c>
      <c r="C39" s="23"/>
      <c r="D39" s="23"/>
      <c r="E39" s="23"/>
    </row>
    <row r="40" spans="1:5" x14ac:dyDescent="0.25">
      <c r="A40" s="3" t="s">
        <v>45</v>
      </c>
      <c r="B40" s="3"/>
      <c r="C40" s="4"/>
      <c r="D40" s="4"/>
      <c r="E40" s="4">
        <f>SUM(E34:E39)</f>
        <v>2754</v>
      </c>
    </row>
    <row r="41" spans="1:5" x14ac:dyDescent="0.25">
      <c r="A41" s="22" t="s">
        <v>46</v>
      </c>
      <c r="B41" s="22"/>
      <c r="C41" s="122"/>
      <c r="D41" s="22"/>
      <c r="E41" s="22"/>
    </row>
    <row r="42" spans="1:5" x14ac:dyDescent="0.25">
      <c r="A42" s="16" t="s">
        <v>47</v>
      </c>
      <c r="B42" s="16" t="s">
        <v>63</v>
      </c>
      <c r="C42" s="24">
        <v>30</v>
      </c>
      <c r="D42" s="23">
        <v>125</v>
      </c>
      <c r="E42" s="23">
        <f>PRODUCT(C42*D42)</f>
        <v>3750</v>
      </c>
    </row>
    <row r="43" spans="1:5" x14ac:dyDescent="0.25">
      <c r="A43" s="16" t="s">
        <v>64</v>
      </c>
      <c r="B43" s="16" t="s">
        <v>50</v>
      </c>
      <c r="C43" s="24">
        <v>40</v>
      </c>
      <c r="D43" s="23">
        <v>35</v>
      </c>
      <c r="E43" s="23">
        <f>PRODUCT(C43*D43)</f>
        <v>1400</v>
      </c>
    </row>
    <row r="44" spans="1:5" x14ac:dyDescent="0.25">
      <c r="A44" s="3" t="s">
        <v>51</v>
      </c>
      <c r="B44" s="3"/>
      <c r="C44" s="4"/>
      <c r="D44" s="4"/>
      <c r="E44" s="4">
        <f>SUM(E42:E43)</f>
        <v>5150</v>
      </c>
    </row>
    <row r="45" spans="1:5" x14ac:dyDescent="0.25">
      <c r="A45" s="124" t="s">
        <v>52</v>
      </c>
      <c r="B45" s="125"/>
      <c r="C45" s="126"/>
      <c r="D45" s="125"/>
      <c r="E45" s="132">
        <f>SUM(E32+E40+E44)</f>
        <v>16725.541911764707</v>
      </c>
    </row>
    <row r="48" spans="1:5" x14ac:dyDescent="0.25">
      <c r="A48" s="241" t="s">
        <v>53</v>
      </c>
      <c r="B48" s="242"/>
    </row>
    <row r="49" spans="1:4" x14ac:dyDescent="0.25">
      <c r="A49" s="15" t="s">
        <v>8</v>
      </c>
      <c r="B49" s="25">
        <f>E32</f>
        <v>8821.541911764707</v>
      </c>
    </row>
    <row r="50" spans="1:4" x14ac:dyDescent="0.25">
      <c r="A50" s="22" t="s">
        <v>37</v>
      </c>
      <c r="B50" s="25">
        <f>E40</f>
        <v>2754</v>
      </c>
    </row>
    <row r="51" spans="1:4" x14ac:dyDescent="0.25">
      <c r="A51" s="22" t="s">
        <v>46</v>
      </c>
      <c r="B51" s="25">
        <f>E44</f>
        <v>5150</v>
      </c>
    </row>
    <row r="52" spans="1:4" x14ac:dyDescent="0.25">
      <c r="A52" s="14" t="s">
        <v>65</v>
      </c>
      <c r="B52" s="26">
        <f>E45</f>
        <v>16725.541911764707</v>
      </c>
    </row>
    <row r="55" spans="1:4" x14ac:dyDescent="0.25">
      <c r="A55" s="243" t="s">
        <v>522</v>
      </c>
      <c r="B55" s="243"/>
      <c r="C55" s="243"/>
      <c r="D55" s="243"/>
    </row>
    <row r="56" spans="1:4" x14ac:dyDescent="0.25">
      <c r="A56" t="s">
        <v>54</v>
      </c>
    </row>
    <row r="57" spans="1:4" ht="15.75" x14ac:dyDescent="0.25">
      <c r="A57" s="239" t="s">
        <v>55</v>
      </c>
      <c r="B57" s="239"/>
      <c r="C57" s="239"/>
      <c r="D57" s="239"/>
    </row>
    <row r="58" spans="1:4" ht="15.75" x14ac:dyDescent="0.25">
      <c r="A58" s="239" t="s">
        <v>56</v>
      </c>
      <c r="B58" s="239"/>
      <c r="C58" s="239"/>
      <c r="D58" s="239"/>
    </row>
    <row r="59" spans="1:4" ht="15.75" x14ac:dyDescent="0.25">
      <c r="A59" s="239" t="s">
        <v>57</v>
      </c>
      <c r="B59" s="239"/>
      <c r="C59" s="239"/>
      <c r="D59" s="239"/>
    </row>
    <row r="60" spans="1:4" ht="15.75" x14ac:dyDescent="0.25">
      <c r="A60" s="239" t="s">
        <v>58</v>
      </c>
      <c r="B60" s="239"/>
    </row>
  </sheetData>
  <mergeCells count="22">
    <mergeCell ref="A60:B60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48:B48"/>
    <mergeCell ref="A59:B59"/>
    <mergeCell ref="A57:B57"/>
    <mergeCell ref="C59:D59"/>
    <mergeCell ref="C57:D57"/>
    <mergeCell ref="A58:B58"/>
    <mergeCell ref="C58:D58"/>
    <mergeCell ref="A55:B55"/>
    <mergeCell ref="C55:D5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E832C-E21A-4463-BFF0-9B39C812E500}">
  <dimension ref="A1:E64"/>
  <sheetViews>
    <sheetView topLeftCell="A45" workbookViewId="0">
      <selection activeCell="C65" sqref="C65"/>
    </sheetView>
  </sheetViews>
  <sheetFormatPr defaultRowHeight="15" x14ac:dyDescent="0.25"/>
  <cols>
    <col min="1" max="1" width="28.140625" customWidth="1"/>
    <col min="2" max="2" width="21.5703125" customWidth="1"/>
    <col min="3" max="3" width="14.5703125" bestFit="1" customWidth="1"/>
    <col min="4" max="4" width="14.42578125" customWidth="1"/>
    <col min="5" max="5" width="14" customWidth="1"/>
  </cols>
  <sheetData>
    <row r="1" spans="1:5" ht="15" customHeight="1" x14ac:dyDescent="0.25">
      <c r="A1" s="271"/>
      <c r="B1" s="247" t="s">
        <v>0</v>
      </c>
      <c r="C1" s="247"/>
      <c r="D1" s="247"/>
      <c r="E1" s="247"/>
    </row>
    <row r="2" spans="1:5" ht="27" customHeight="1" x14ac:dyDescent="0.25">
      <c r="A2" s="271"/>
      <c r="B2" s="247"/>
      <c r="C2" s="247"/>
      <c r="D2" s="247"/>
      <c r="E2" s="247"/>
    </row>
    <row r="3" spans="1:5" ht="15.75" x14ac:dyDescent="0.25">
      <c r="A3" s="275" t="s">
        <v>1</v>
      </c>
      <c r="B3" s="275"/>
      <c r="C3" s="255" t="s">
        <v>2</v>
      </c>
      <c r="D3" s="256"/>
      <c r="E3" s="257"/>
    </row>
    <row r="4" spans="1:5" ht="15.75" x14ac:dyDescent="0.25">
      <c r="A4" s="276" t="s">
        <v>66</v>
      </c>
      <c r="B4" s="276"/>
      <c r="C4" s="255" t="s">
        <v>246</v>
      </c>
      <c r="D4" s="256"/>
      <c r="E4" s="257"/>
    </row>
    <row r="5" spans="1:5" ht="15.75" x14ac:dyDescent="0.25">
      <c r="A5" s="254" t="s">
        <v>520</v>
      </c>
      <c r="B5" s="254"/>
      <c r="C5" s="255" t="s">
        <v>5</v>
      </c>
      <c r="D5" s="256"/>
      <c r="E5" s="257"/>
    </row>
    <row r="6" spans="1:5" ht="15.75" x14ac:dyDescent="0.25">
      <c r="A6" s="265" t="s">
        <v>526</v>
      </c>
      <c r="B6" s="251"/>
      <c r="C6" s="115" t="s">
        <v>244</v>
      </c>
      <c r="D6" s="115"/>
      <c r="E6" s="116"/>
    </row>
    <row r="7" spans="1:5" x14ac:dyDescent="0.25">
      <c r="A7" s="260" t="s">
        <v>527</v>
      </c>
      <c r="B7" s="261"/>
      <c r="C7" s="261"/>
      <c r="D7" s="261"/>
      <c r="E7" s="262"/>
    </row>
    <row r="8" spans="1:5" x14ac:dyDescent="0.25">
      <c r="A8" s="279" t="s">
        <v>6</v>
      </c>
      <c r="B8" s="279"/>
      <c r="C8" s="279"/>
      <c r="D8" s="279"/>
      <c r="E8" s="279"/>
    </row>
    <row r="9" spans="1:5" x14ac:dyDescent="0.25">
      <c r="A9" s="266" t="s">
        <v>7</v>
      </c>
      <c r="B9" s="266"/>
      <c r="C9" s="266"/>
      <c r="D9" s="266"/>
      <c r="E9" s="266"/>
    </row>
    <row r="10" spans="1:5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</row>
    <row r="11" spans="1:5" x14ac:dyDescent="0.25">
      <c r="A11" s="16" t="s">
        <v>13</v>
      </c>
      <c r="B11" s="16" t="s">
        <v>14</v>
      </c>
      <c r="C11" s="24">
        <v>1.887</v>
      </c>
      <c r="D11" s="23">
        <f>'[1]Referência Café Alta'!D6</f>
        <v>2852.5</v>
      </c>
      <c r="E11" s="23">
        <f>PRODUCT(C11*D11)</f>
        <v>5382.6675000000005</v>
      </c>
    </row>
    <row r="12" spans="1:5" x14ac:dyDescent="0.25">
      <c r="A12" s="16" t="s">
        <v>15</v>
      </c>
      <c r="B12" s="16" t="s">
        <v>60</v>
      </c>
      <c r="C12" s="24">
        <v>1.5</v>
      </c>
      <c r="D12" s="23">
        <f>'[1]Referência Café Alta'!D7</f>
        <v>307.5</v>
      </c>
      <c r="E12" s="23">
        <f>PRODUCT(C12*D12)</f>
        <v>461.25</v>
      </c>
    </row>
    <row r="13" spans="1:5" x14ac:dyDescent="0.25">
      <c r="A13" s="16" t="s">
        <v>67</v>
      </c>
      <c r="B13" s="16" t="s">
        <v>60</v>
      </c>
      <c r="C13" s="24">
        <v>5</v>
      </c>
      <c r="D13" s="23">
        <f>'[1]Referência Café Alta'!D8</f>
        <v>406</v>
      </c>
      <c r="E13" s="23">
        <f>PRODUCT(C13*D13)</f>
        <v>2030</v>
      </c>
    </row>
    <row r="14" spans="1:5" x14ac:dyDescent="0.25">
      <c r="A14" s="16" t="s">
        <v>16</v>
      </c>
      <c r="B14" s="16" t="s">
        <v>17</v>
      </c>
      <c r="C14" s="24">
        <f>'[1]Referência Café Alta'!C10</f>
        <v>0.18</v>
      </c>
      <c r="D14" s="23">
        <f>'[1]Referência Café Alta'!D10</f>
        <v>460</v>
      </c>
      <c r="E14" s="23">
        <f t="shared" ref="E14:E34" si="0">PRODUCT(C14*D14)</f>
        <v>82.8</v>
      </c>
    </row>
    <row r="15" spans="1:5" x14ac:dyDescent="0.25">
      <c r="A15" s="16" t="s">
        <v>18</v>
      </c>
      <c r="B15" s="16" t="s">
        <v>17</v>
      </c>
      <c r="C15" s="24">
        <f>'[1]Referência Café Alta'!C11</f>
        <v>2</v>
      </c>
      <c r="D15" s="23">
        <f>'[1]Referência Café Alta'!D11</f>
        <v>81</v>
      </c>
      <c r="E15" s="23">
        <f t="shared" si="0"/>
        <v>162</v>
      </c>
    </row>
    <row r="16" spans="1:5" x14ac:dyDescent="0.25">
      <c r="A16" s="16" t="s">
        <v>19</v>
      </c>
      <c r="B16" s="16" t="s">
        <v>17</v>
      </c>
      <c r="C16" s="24">
        <f>'[1]Referência Café Alta'!C12</f>
        <v>1.2</v>
      </c>
      <c r="D16" s="23">
        <f>'[1]Referência Café Alta'!D12</f>
        <v>305.66666666666669</v>
      </c>
      <c r="E16" s="23">
        <f t="shared" si="0"/>
        <v>366.8</v>
      </c>
    </row>
    <row r="17" spans="1:5" x14ac:dyDescent="0.25">
      <c r="A17" s="16" t="s">
        <v>20</v>
      </c>
      <c r="B17" s="16" t="s">
        <v>17</v>
      </c>
      <c r="C17" s="24">
        <f>'[1]Referência Café Alta'!C13</f>
        <v>6</v>
      </c>
      <c r="D17" s="23">
        <f>'[1]Referência Café Alta'!D13</f>
        <v>71.2</v>
      </c>
      <c r="E17" s="23">
        <f t="shared" si="0"/>
        <v>427.20000000000005</v>
      </c>
    </row>
    <row r="18" spans="1:5" x14ac:dyDescent="0.25">
      <c r="A18" s="16" t="s">
        <v>68</v>
      </c>
      <c r="B18" s="16" t="s">
        <v>17</v>
      </c>
      <c r="C18" s="24">
        <f>'[1]Referência Café Alta'!C14</f>
        <v>2</v>
      </c>
      <c r="D18" s="23">
        <f>'[1]Referência Café Alta'!D14</f>
        <v>59.714285714285715</v>
      </c>
      <c r="E18" s="23">
        <f t="shared" si="0"/>
        <v>119.42857142857143</v>
      </c>
    </row>
    <row r="19" spans="1:5" x14ac:dyDescent="0.25">
      <c r="A19" s="16" t="s">
        <v>21</v>
      </c>
      <c r="B19" s="16" t="s">
        <v>17</v>
      </c>
      <c r="C19" s="24">
        <f>'[1]Referência Café Alta'!C16</f>
        <v>1</v>
      </c>
      <c r="D19" s="23">
        <f>'[1]Referência Café Alta'!D16</f>
        <v>188</v>
      </c>
      <c r="E19" s="23">
        <f t="shared" si="0"/>
        <v>188</v>
      </c>
    </row>
    <row r="20" spans="1:5" x14ac:dyDescent="0.25">
      <c r="A20" s="16" t="s">
        <v>22</v>
      </c>
      <c r="B20" s="16" t="s">
        <v>17</v>
      </c>
      <c r="C20" s="24">
        <f>'[1]Referência Café Alta'!C17</f>
        <v>1</v>
      </c>
      <c r="D20" s="23">
        <f>'[1]Referência Café Alta'!D17</f>
        <v>340</v>
      </c>
      <c r="E20" s="23">
        <f t="shared" si="0"/>
        <v>340</v>
      </c>
    </row>
    <row r="21" spans="1:5" x14ac:dyDescent="0.25">
      <c r="A21" s="16" t="s">
        <v>23</v>
      </c>
      <c r="B21" s="16" t="s">
        <v>17</v>
      </c>
      <c r="C21" s="24">
        <f>'[1]Referência Café Alta'!C18</f>
        <v>0.8</v>
      </c>
      <c r="D21" s="23">
        <f>'[1]Referência Café Alta'!D18</f>
        <v>54.666666666666664</v>
      </c>
      <c r="E21" s="23">
        <f t="shared" si="0"/>
        <v>43.733333333333334</v>
      </c>
    </row>
    <row r="22" spans="1:5" x14ac:dyDescent="0.25">
      <c r="A22" s="16" t="s">
        <v>24</v>
      </c>
      <c r="B22" s="16" t="s">
        <v>17</v>
      </c>
      <c r="C22" s="24">
        <f>'[1]Referência Café Alta'!C19</f>
        <v>2</v>
      </c>
      <c r="D22" s="23">
        <f>'[1]Referência Café Alta'!D19</f>
        <v>92.5</v>
      </c>
      <c r="E22" s="23">
        <f t="shared" si="0"/>
        <v>185</v>
      </c>
    </row>
    <row r="23" spans="1:5" x14ac:dyDescent="0.25">
      <c r="A23" s="16" t="s">
        <v>25</v>
      </c>
      <c r="B23" s="16" t="s">
        <v>17</v>
      </c>
      <c r="C23" s="24">
        <f>'[1]Referência Café Alta'!C20</f>
        <v>1.4</v>
      </c>
      <c r="D23" s="23">
        <f>'[1]Referência Café Alta'!D20</f>
        <v>152</v>
      </c>
      <c r="E23" s="23">
        <f t="shared" si="0"/>
        <v>212.79999999999998</v>
      </c>
    </row>
    <row r="24" spans="1:5" x14ac:dyDescent="0.25">
      <c r="A24" s="16" t="s">
        <v>61</v>
      </c>
      <c r="B24" s="16" t="s">
        <v>17</v>
      </c>
      <c r="C24" s="24">
        <f>'[1]Referência Café Alta'!C21</f>
        <v>1.25</v>
      </c>
      <c r="D24" s="23">
        <f>'[1]Referência Café Alta'!D21</f>
        <v>76.428571428571431</v>
      </c>
      <c r="E24" s="23">
        <f t="shared" si="0"/>
        <v>95.535714285714292</v>
      </c>
    </row>
    <row r="25" spans="1:5" x14ac:dyDescent="0.25">
      <c r="A25" s="16" t="s">
        <v>26</v>
      </c>
      <c r="B25" s="16" t="s">
        <v>17</v>
      </c>
      <c r="C25" s="24">
        <f>'[1]Referência Café Alta'!C23</f>
        <v>0.6</v>
      </c>
      <c r="D25" s="23">
        <f>'[1]Referência Café Alta'!D23</f>
        <v>287</v>
      </c>
      <c r="E25" s="23">
        <f t="shared" si="0"/>
        <v>172.2</v>
      </c>
    </row>
    <row r="26" spans="1:5" x14ac:dyDescent="0.25">
      <c r="A26" s="16" t="s">
        <v>27</v>
      </c>
      <c r="B26" s="16" t="s">
        <v>17</v>
      </c>
      <c r="C26" s="24">
        <f>'[1]Referência Café Alta'!C24</f>
        <v>0.4</v>
      </c>
      <c r="D26" s="23">
        <f>'[1]Referência Café Alta'!D24</f>
        <v>106</v>
      </c>
      <c r="E26" s="23">
        <f t="shared" si="0"/>
        <v>42.400000000000006</v>
      </c>
    </row>
    <row r="27" spans="1:5" x14ac:dyDescent="0.25">
      <c r="A27" s="16" t="s">
        <v>32</v>
      </c>
      <c r="B27" s="16" t="s">
        <v>17</v>
      </c>
      <c r="C27" s="24">
        <f>'[1]Referência Café Alta'!C25</f>
        <v>15</v>
      </c>
      <c r="D27" s="23">
        <f>'[1]Referência Café Alta'!D25</f>
        <v>18.7</v>
      </c>
      <c r="E27" s="23">
        <f t="shared" si="0"/>
        <v>280.5</v>
      </c>
    </row>
    <row r="28" spans="1:5" x14ac:dyDescent="0.25">
      <c r="A28" s="16" t="s">
        <v>33</v>
      </c>
      <c r="B28" s="16" t="s">
        <v>17</v>
      </c>
      <c r="C28" s="24">
        <f>'[1]Referência Café Alta'!C26</f>
        <v>1.8</v>
      </c>
      <c r="D28" s="23">
        <f>'[1]Referência Café Alta'!D26</f>
        <v>36.469117647058823</v>
      </c>
      <c r="E28" s="23">
        <f t="shared" si="0"/>
        <v>65.644411764705879</v>
      </c>
    </row>
    <row r="29" spans="1:5" x14ac:dyDescent="0.25">
      <c r="A29" s="16" t="s">
        <v>34</v>
      </c>
      <c r="B29" s="16" t="s">
        <v>17</v>
      </c>
      <c r="C29" s="24">
        <f>'[1]Referência Café Alta'!C27</f>
        <v>3</v>
      </c>
      <c r="D29" s="23">
        <f>'[1]Referência Café Alta'!D27</f>
        <v>17.175000000000001</v>
      </c>
      <c r="E29" s="23">
        <f t="shared" si="0"/>
        <v>51.525000000000006</v>
      </c>
    </row>
    <row r="30" spans="1:5" x14ac:dyDescent="0.25">
      <c r="A30" s="16" t="s">
        <v>35</v>
      </c>
      <c r="B30" s="16" t="s">
        <v>17</v>
      </c>
      <c r="C30" s="24">
        <f>'[1]Referência Café Alta'!C28</f>
        <v>1.2</v>
      </c>
      <c r="D30" s="23">
        <f>'[1]Referência Café Alta'!D28</f>
        <v>184.33333333333334</v>
      </c>
      <c r="E30" s="23">
        <f t="shared" si="0"/>
        <v>221.20000000000002</v>
      </c>
    </row>
    <row r="31" spans="1:5" x14ac:dyDescent="0.25">
      <c r="A31" s="16" t="s">
        <v>29</v>
      </c>
      <c r="B31" s="16" t="s">
        <v>17</v>
      </c>
      <c r="C31" s="24">
        <f>'[1]Referência Café Alta'!C30</f>
        <v>4</v>
      </c>
      <c r="D31" s="23">
        <f>'[1]Referência Café Alta'!D30</f>
        <v>28</v>
      </c>
      <c r="E31" s="23">
        <f t="shared" si="0"/>
        <v>112</v>
      </c>
    </row>
    <row r="32" spans="1:5" x14ac:dyDescent="0.25">
      <c r="A32" s="16" t="s">
        <v>30</v>
      </c>
      <c r="B32" s="16" t="s">
        <v>17</v>
      </c>
      <c r="C32" s="24">
        <f>'[1]Referência Café Alta'!C31</f>
        <v>0.12</v>
      </c>
      <c r="D32" s="23">
        <f>'[1]Referência Café Alta'!D31</f>
        <v>338.42857142857144</v>
      </c>
      <c r="E32" s="23">
        <f t="shared" si="0"/>
        <v>40.611428571428569</v>
      </c>
    </row>
    <row r="33" spans="1:5" x14ac:dyDescent="0.25">
      <c r="A33" s="16" t="s">
        <v>31</v>
      </c>
      <c r="B33" s="16" t="s">
        <v>17</v>
      </c>
      <c r="C33" s="24">
        <f>'[1]Referência Café Alta'!C32</f>
        <v>0.05</v>
      </c>
      <c r="D33" s="23">
        <f>'[1]Referência Café Alta'!D32</f>
        <v>1823.0120481927711</v>
      </c>
      <c r="E33" s="23">
        <f t="shared" si="0"/>
        <v>91.150602409638566</v>
      </c>
    </row>
    <row r="34" spans="1:5" x14ac:dyDescent="0.25">
      <c r="A34" s="16" t="s">
        <v>69</v>
      </c>
      <c r="B34" s="16" t="s">
        <v>17</v>
      </c>
      <c r="C34" s="24">
        <f>'[1]Referência Café Alta'!C33</f>
        <v>0.5</v>
      </c>
      <c r="D34" s="23">
        <f>'[1]Referência Café Alta'!D33</f>
        <v>76.428571428571431</v>
      </c>
      <c r="E34" s="23">
        <f t="shared" si="0"/>
        <v>38.214285714285715</v>
      </c>
    </row>
    <row r="35" spans="1:5" x14ac:dyDescent="0.25">
      <c r="A35" s="3" t="s">
        <v>36</v>
      </c>
      <c r="B35" s="3"/>
      <c r="C35" s="4"/>
      <c r="D35" s="4"/>
      <c r="E35" s="4">
        <f>SUM(E11:E34)</f>
        <v>11212.660847507677</v>
      </c>
    </row>
    <row r="36" spans="1:5" x14ac:dyDescent="0.25">
      <c r="A36" s="22" t="s">
        <v>37</v>
      </c>
      <c r="B36" s="22"/>
      <c r="C36" s="122"/>
      <c r="D36" s="22"/>
      <c r="E36" s="22"/>
    </row>
    <row r="37" spans="1:5" x14ac:dyDescent="0.25">
      <c r="A37" s="16" t="s">
        <v>38</v>
      </c>
      <c r="B37" s="16" t="s">
        <v>62</v>
      </c>
      <c r="C37" s="24">
        <v>4</v>
      </c>
      <c r="D37" s="23">
        <v>138</v>
      </c>
      <c r="E37" s="23">
        <f t="shared" ref="E37:E42" si="1">PRODUCT(C37*D37)</f>
        <v>552</v>
      </c>
    </row>
    <row r="38" spans="1:5" x14ac:dyDescent="0.25">
      <c r="A38" s="16" t="s">
        <v>40</v>
      </c>
      <c r="B38" s="16" t="s">
        <v>62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41</v>
      </c>
      <c r="B39" s="16" t="s">
        <v>62</v>
      </c>
      <c r="C39" s="24">
        <v>2</v>
      </c>
      <c r="D39" s="23">
        <v>138</v>
      </c>
      <c r="E39" s="23">
        <f t="shared" si="1"/>
        <v>276</v>
      </c>
    </row>
    <row r="40" spans="1:5" x14ac:dyDescent="0.25">
      <c r="A40" s="16" t="s">
        <v>42</v>
      </c>
      <c r="B40" s="16" t="s">
        <v>62</v>
      </c>
      <c r="C40" s="24">
        <v>1.5</v>
      </c>
      <c r="D40" s="23">
        <v>138</v>
      </c>
      <c r="E40" s="23">
        <f t="shared" si="1"/>
        <v>207</v>
      </c>
    </row>
    <row r="41" spans="1:5" x14ac:dyDescent="0.25">
      <c r="A41" s="16" t="s">
        <v>43</v>
      </c>
      <c r="B41" s="16" t="s">
        <v>48</v>
      </c>
      <c r="C41" s="24">
        <v>1</v>
      </c>
      <c r="D41" s="23">
        <v>1800</v>
      </c>
      <c r="E41" s="23">
        <f t="shared" si="1"/>
        <v>1800</v>
      </c>
    </row>
    <row r="42" spans="1:5" x14ac:dyDescent="0.25">
      <c r="A42" s="16" t="s">
        <v>44</v>
      </c>
      <c r="B42" s="16" t="s">
        <v>48</v>
      </c>
      <c r="C42" s="24"/>
      <c r="D42" s="23"/>
      <c r="E42" s="23">
        <f t="shared" si="1"/>
        <v>0</v>
      </c>
    </row>
    <row r="43" spans="1:5" x14ac:dyDescent="0.25">
      <c r="A43" s="3" t="s">
        <v>45</v>
      </c>
      <c r="B43" s="3"/>
      <c r="C43" s="4"/>
      <c r="D43" s="4"/>
      <c r="E43" s="4">
        <f>SUM(E37:E42)</f>
        <v>3249</v>
      </c>
    </row>
    <row r="44" spans="1:5" x14ac:dyDescent="0.25">
      <c r="A44" s="22" t="s">
        <v>46</v>
      </c>
      <c r="B44" s="22"/>
      <c r="C44" s="122"/>
      <c r="D44" s="22"/>
      <c r="E44" s="22"/>
    </row>
    <row r="45" spans="1:5" x14ac:dyDescent="0.25">
      <c r="A45" s="16" t="s">
        <v>47</v>
      </c>
      <c r="B45" s="16" t="s">
        <v>63</v>
      </c>
      <c r="C45" s="24">
        <v>40</v>
      </c>
      <c r="D45" s="23">
        <v>125</v>
      </c>
      <c r="E45" s="23">
        <f>PRODUCT(C45*D45)</f>
        <v>5000</v>
      </c>
    </row>
    <row r="46" spans="1:5" x14ac:dyDescent="0.25">
      <c r="A46" s="16" t="s">
        <v>64</v>
      </c>
      <c r="B46" s="16" t="s">
        <v>50</v>
      </c>
      <c r="C46" s="24">
        <v>55</v>
      </c>
      <c r="D46" s="23">
        <v>35</v>
      </c>
      <c r="E46" s="23">
        <f>PRODUCT(C46*D46)</f>
        <v>1925</v>
      </c>
    </row>
    <row r="47" spans="1:5" x14ac:dyDescent="0.25">
      <c r="A47" s="3" t="s">
        <v>51</v>
      </c>
      <c r="B47" s="3"/>
      <c r="C47" s="4"/>
      <c r="D47" s="4"/>
      <c r="E47" s="4">
        <f>SUM(E45:E46)</f>
        <v>6925</v>
      </c>
    </row>
    <row r="48" spans="1:5" x14ac:dyDescent="0.25">
      <c r="A48" s="127" t="s">
        <v>52</v>
      </c>
      <c r="B48" s="127"/>
      <c r="C48" s="128"/>
      <c r="D48" s="127"/>
      <c r="E48" s="132">
        <f>SUM(E35+E43+E47)</f>
        <v>21386.660847507679</v>
      </c>
    </row>
    <row r="49" spans="1:5" x14ac:dyDescent="0.25">
      <c r="A49" s="27"/>
      <c r="B49" s="27"/>
      <c r="C49" s="27"/>
      <c r="D49" s="27"/>
      <c r="E49" s="27"/>
    </row>
    <row r="50" spans="1:5" x14ac:dyDescent="0.25">
      <c r="A50" s="27"/>
      <c r="B50" s="27"/>
      <c r="C50" s="27"/>
      <c r="D50" s="27"/>
      <c r="E50" s="27"/>
    </row>
    <row r="51" spans="1:5" x14ac:dyDescent="0.25">
      <c r="A51" s="241" t="s">
        <v>53</v>
      </c>
      <c r="B51" s="242"/>
      <c r="C51" s="27"/>
      <c r="D51" s="27"/>
      <c r="E51" s="27"/>
    </row>
    <row r="52" spans="1:5" x14ac:dyDescent="0.25">
      <c r="A52" s="1" t="s">
        <v>8</v>
      </c>
      <c r="B52" s="28">
        <f>E35</f>
        <v>11212.660847507677</v>
      </c>
      <c r="C52" s="27"/>
      <c r="D52" s="27"/>
      <c r="E52" s="27"/>
    </row>
    <row r="53" spans="1:5" x14ac:dyDescent="0.25">
      <c r="A53" s="5" t="s">
        <v>37</v>
      </c>
      <c r="B53" s="28">
        <f>E43</f>
        <v>3249</v>
      </c>
      <c r="C53" s="27"/>
      <c r="D53" s="27"/>
      <c r="E53" s="27"/>
    </row>
    <row r="54" spans="1:5" x14ac:dyDescent="0.25">
      <c r="A54" s="5" t="s">
        <v>46</v>
      </c>
      <c r="B54" s="28">
        <f>E47</f>
        <v>6925</v>
      </c>
      <c r="C54" s="27"/>
      <c r="D54" s="27"/>
      <c r="E54" s="27"/>
    </row>
    <row r="55" spans="1:5" x14ac:dyDescent="0.25">
      <c r="A55" s="129" t="s">
        <v>52</v>
      </c>
      <c r="B55" s="173">
        <f>E48</f>
        <v>21386.660847507679</v>
      </c>
      <c r="C55" s="27"/>
      <c r="D55" s="27"/>
      <c r="E55" s="27"/>
    </row>
    <row r="56" spans="1:5" x14ac:dyDescent="0.25">
      <c r="A56" s="27"/>
      <c r="B56" s="27"/>
      <c r="C56" s="27"/>
      <c r="D56" s="27"/>
      <c r="E56" s="27"/>
    </row>
    <row r="57" spans="1:5" x14ac:dyDescent="0.25">
      <c r="A57" s="27"/>
      <c r="B57" s="27"/>
      <c r="C57" s="27"/>
      <c r="D57" s="27"/>
      <c r="E57" s="27"/>
    </row>
    <row r="58" spans="1:5" x14ac:dyDescent="0.25">
      <c r="A58" s="243" t="s">
        <v>522</v>
      </c>
      <c r="B58" s="243"/>
      <c r="C58" s="278"/>
      <c r="D58" s="278"/>
      <c r="E58" s="27"/>
    </row>
    <row r="59" spans="1:5" x14ac:dyDescent="0.25">
      <c r="A59" s="27" t="s">
        <v>54</v>
      </c>
      <c r="B59" s="27"/>
      <c r="C59" s="27"/>
      <c r="D59" s="27"/>
      <c r="E59" s="27"/>
    </row>
    <row r="60" spans="1:5" ht="15.75" x14ac:dyDescent="0.25">
      <c r="A60" s="277" t="s">
        <v>55</v>
      </c>
      <c r="B60" s="277"/>
      <c r="C60" s="277"/>
      <c r="D60" s="277"/>
      <c r="E60" s="27"/>
    </row>
    <row r="61" spans="1:5" ht="15.75" x14ac:dyDescent="0.25">
      <c r="A61" s="277" t="s">
        <v>56</v>
      </c>
      <c r="B61" s="277"/>
      <c r="C61" s="277"/>
      <c r="D61" s="277"/>
      <c r="E61" s="27"/>
    </row>
    <row r="62" spans="1:5" ht="15.75" x14ac:dyDescent="0.25">
      <c r="A62" s="277" t="s">
        <v>57</v>
      </c>
      <c r="B62" s="277"/>
      <c r="C62" s="277"/>
      <c r="D62" s="277"/>
      <c r="E62" s="27"/>
    </row>
    <row r="63" spans="1:5" ht="15.75" x14ac:dyDescent="0.25">
      <c r="A63" s="277" t="s">
        <v>58</v>
      </c>
      <c r="B63" s="277"/>
      <c r="C63" s="27"/>
      <c r="D63" s="27"/>
      <c r="E63" s="27"/>
    </row>
    <row r="64" spans="1:5" x14ac:dyDescent="0.25">
      <c r="A64" s="27"/>
      <c r="B64" s="27"/>
      <c r="C64" s="27"/>
      <c r="D64" s="27"/>
      <c r="E64" s="27"/>
    </row>
  </sheetData>
  <mergeCells count="22">
    <mergeCell ref="A63:B63"/>
    <mergeCell ref="A1:A2"/>
    <mergeCell ref="B1:E2"/>
    <mergeCell ref="A3:B3"/>
    <mergeCell ref="A4:B4"/>
    <mergeCell ref="A5:B5"/>
    <mergeCell ref="C5:E5"/>
    <mergeCell ref="C3:E3"/>
    <mergeCell ref="C4:E4"/>
    <mergeCell ref="A7:E7"/>
    <mergeCell ref="A8:E8"/>
    <mergeCell ref="A6:B6"/>
    <mergeCell ref="A9:E9"/>
    <mergeCell ref="A51:B51"/>
    <mergeCell ref="A62:B62"/>
    <mergeCell ref="A60:B60"/>
    <mergeCell ref="C62:D62"/>
    <mergeCell ref="C60:D60"/>
    <mergeCell ref="A61:B61"/>
    <mergeCell ref="C61:D61"/>
    <mergeCell ref="A58:B58"/>
    <mergeCell ref="C58:D58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3488-5272-414E-9F85-96CB0228C2F7}">
  <dimension ref="A1:E62"/>
  <sheetViews>
    <sheetView topLeftCell="A38" workbookViewId="0">
      <selection activeCell="H12" sqref="H12"/>
    </sheetView>
  </sheetViews>
  <sheetFormatPr defaultRowHeight="15" x14ac:dyDescent="0.25"/>
  <cols>
    <col min="1" max="1" width="27.42578125" bestFit="1" customWidth="1"/>
    <col min="2" max="2" width="20.5703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4.45" customHeight="1" x14ac:dyDescent="0.25">
      <c r="A1" s="246"/>
      <c r="B1" s="247" t="s">
        <v>0</v>
      </c>
      <c r="C1" s="247"/>
      <c r="D1" s="247"/>
      <c r="E1" s="247"/>
    </row>
    <row r="2" spans="1:5" ht="30.75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461</v>
      </c>
      <c r="B3" s="275"/>
      <c r="C3" s="255" t="s">
        <v>2</v>
      </c>
      <c r="D3" s="256"/>
      <c r="E3" s="257"/>
    </row>
    <row r="4" spans="1:5" ht="15.75" x14ac:dyDescent="0.25">
      <c r="A4" s="276" t="s">
        <v>528</v>
      </c>
      <c r="B4" s="276"/>
      <c r="C4" s="255" t="s">
        <v>247</v>
      </c>
      <c r="D4" s="256"/>
      <c r="E4" s="257"/>
    </row>
    <row r="5" spans="1:5" ht="15.75" x14ac:dyDescent="0.25">
      <c r="A5" s="254" t="s">
        <v>520</v>
      </c>
      <c r="B5" s="254"/>
      <c r="C5" s="255" t="s">
        <v>5</v>
      </c>
      <c r="D5" s="256"/>
      <c r="E5" s="257"/>
    </row>
    <row r="6" spans="1:5" ht="15.75" x14ac:dyDescent="0.25">
      <c r="A6" s="265" t="s">
        <v>529</v>
      </c>
      <c r="B6" s="280"/>
      <c r="C6" s="255" t="s">
        <v>248</v>
      </c>
      <c r="D6" s="256"/>
      <c r="E6" s="257"/>
    </row>
    <row r="7" spans="1:5" x14ac:dyDescent="0.25">
      <c r="A7" s="260" t="s">
        <v>530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249</v>
      </c>
      <c r="B11" s="16" t="s">
        <v>14</v>
      </c>
      <c r="C11" s="24">
        <v>0.5</v>
      </c>
      <c r="D11" s="23">
        <f>'[1]Referência Abacate'!D6</f>
        <v>2007.5</v>
      </c>
      <c r="E11" s="23">
        <f t="shared" ref="E11:E33" si="0">PRODUCT(C11*D11)</f>
        <v>1003.75</v>
      </c>
    </row>
    <row r="12" spans="1:5" x14ac:dyDescent="0.25">
      <c r="A12" s="16" t="s">
        <v>15</v>
      </c>
      <c r="B12" s="16" t="s">
        <v>60</v>
      </c>
      <c r="C12" s="24">
        <v>1.2</v>
      </c>
      <c r="D12" s="23">
        <f>'[1]Referência Abacate'!D7</f>
        <v>307.5</v>
      </c>
      <c r="E12" s="23">
        <f t="shared" si="0"/>
        <v>369</v>
      </c>
    </row>
    <row r="13" spans="1:5" x14ac:dyDescent="0.25">
      <c r="A13" s="16" t="s">
        <v>250</v>
      </c>
      <c r="B13" s="16" t="s">
        <v>60</v>
      </c>
      <c r="C13" s="24">
        <v>0.8</v>
      </c>
      <c r="D13" s="23">
        <f>'[1]Referência Abacate'!D8</f>
        <v>1736.2180000000001</v>
      </c>
      <c r="E13" s="23">
        <f t="shared" si="0"/>
        <v>1388.9744000000001</v>
      </c>
    </row>
    <row r="14" spans="1:5" x14ac:dyDescent="0.25">
      <c r="A14" s="16" t="s">
        <v>251</v>
      </c>
      <c r="B14" s="16" t="s">
        <v>60</v>
      </c>
      <c r="C14" s="24">
        <v>0.5</v>
      </c>
      <c r="D14" s="23">
        <f>'[1]Referência Abacate'!D9</f>
        <v>2830.5</v>
      </c>
      <c r="E14" s="23">
        <f t="shared" si="0"/>
        <v>1415.25</v>
      </c>
    </row>
    <row r="15" spans="1:5" x14ac:dyDescent="0.25">
      <c r="A15" s="16" t="s">
        <v>67</v>
      </c>
      <c r="B15" s="16" t="s">
        <v>60</v>
      </c>
      <c r="C15" s="24">
        <v>5</v>
      </c>
      <c r="D15" s="23">
        <f>'[1]Referência Abacate'!D10</f>
        <v>406</v>
      </c>
      <c r="E15" s="23">
        <f t="shared" si="0"/>
        <v>2030</v>
      </c>
    </row>
    <row r="16" spans="1:5" x14ac:dyDescent="0.25">
      <c r="A16" s="16" t="s">
        <v>16</v>
      </c>
      <c r="B16" s="16" t="s">
        <v>17</v>
      </c>
      <c r="C16" s="24">
        <v>1</v>
      </c>
      <c r="D16" s="23">
        <f>'[1]Referência Abacate'!D12</f>
        <v>81</v>
      </c>
      <c r="E16" s="23">
        <f t="shared" si="0"/>
        <v>81</v>
      </c>
    </row>
    <row r="17" spans="1:5" x14ac:dyDescent="0.25">
      <c r="A17" s="16" t="s">
        <v>18</v>
      </c>
      <c r="B17" s="16" t="s">
        <v>17</v>
      </c>
      <c r="C17" s="24">
        <v>2</v>
      </c>
      <c r="D17" s="23">
        <f>'[1]Referência Abacate'!D13</f>
        <v>81</v>
      </c>
      <c r="E17" s="23">
        <f>PRODUCT(C17*D17)</f>
        <v>162</v>
      </c>
    </row>
    <row r="18" spans="1:5" x14ac:dyDescent="0.25">
      <c r="A18" s="16" t="s">
        <v>19</v>
      </c>
      <c r="B18" s="16" t="s">
        <v>17</v>
      </c>
      <c r="C18" s="24">
        <v>1.2</v>
      </c>
      <c r="D18" s="23">
        <f>'[1]Referência Abacate'!D14</f>
        <v>305.66666666666669</v>
      </c>
      <c r="E18" s="23">
        <f t="shared" si="0"/>
        <v>366.8</v>
      </c>
    </row>
    <row r="19" spans="1:5" x14ac:dyDescent="0.25">
      <c r="A19" s="16" t="s">
        <v>20</v>
      </c>
      <c r="B19" s="16" t="s">
        <v>17</v>
      </c>
      <c r="C19" s="24">
        <v>2</v>
      </c>
      <c r="D19" s="23">
        <f>'[1]Referência Abacate'!D15</f>
        <v>71.5</v>
      </c>
      <c r="E19" s="23">
        <f t="shared" si="0"/>
        <v>143</v>
      </c>
    </row>
    <row r="20" spans="1:5" x14ac:dyDescent="0.25">
      <c r="A20" s="16" t="s">
        <v>68</v>
      </c>
      <c r="B20" s="16" t="s">
        <v>17</v>
      </c>
      <c r="C20" s="24">
        <v>3</v>
      </c>
      <c r="D20" s="23">
        <f>'[1]Referência Abacate'!D16</f>
        <v>92.5</v>
      </c>
      <c r="E20" s="23">
        <f t="shared" si="0"/>
        <v>277.5</v>
      </c>
    </row>
    <row r="21" spans="1:5" x14ac:dyDescent="0.25">
      <c r="A21" s="16" t="s">
        <v>21</v>
      </c>
      <c r="B21" s="16" t="s">
        <v>17</v>
      </c>
      <c r="C21" s="24">
        <v>1</v>
      </c>
      <c r="D21" s="23">
        <f>'[1]Referência Abacate'!D17</f>
        <v>188</v>
      </c>
      <c r="E21" s="23">
        <f t="shared" si="0"/>
        <v>188</v>
      </c>
    </row>
    <row r="22" spans="1:5" x14ac:dyDescent="0.25">
      <c r="A22" s="16" t="s">
        <v>22</v>
      </c>
      <c r="B22" s="16" t="s">
        <v>17</v>
      </c>
      <c r="C22" s="24">
        <v>1.5</v>
      </c>
      <c r="D22" s="23">
        <f>'[1]Referência Abacate'!D18</f>
        <v>54.666666666666664</v>
      </c>
      <c r="E22" s="23">
        <f t="shared" si="0"/>
        <v>82</v>
      </c>
    </row>
    <row r="23" spans="1:5" x14ac:dyDescent="0.25">
      <c r="A23" s="16" t="s">
        <v>23</v>
      </c>
      <c r="B23" s="16" t="s">
        <v>17</v>
      </c>
      <c r="C23" s="24">
        <v>0.5</v>
      </c>
      <c r="D23" s="23">
        <f>'[1]Referência Abacate'!D19</f>
        <v>65</v>
      </c>
      <c r="E23" s="23">
        <f t="shared" si="0"/>
        <v>32.5</v>
      </c>
    </row>
    <row r="24" spans="1:5" x14ac:dyDescent="0.25">
      <c r="A24" s="16" t="s">
        <v>24</v>
      </c>
      <c r="B24" s="16" t="s">
        <v>17</v>
      </c>
      <c r="C24" s="24">
        <v>1.8</v>
      </c>
      <c r="D24" s="23">
        <f>'[1]Referência Abacate'!D20</f>
        <v>76.428571428571431</v>
      </c>
      <c r="E24" s="23">
        <f t="shared" si="0"/>
        <v>137.57142857142858</v>
      </c>
    </row>
    <row r="25" spans="1:5" x14ac:dyDescent="0.25">
      <c r="A25" s="16" t="s">
        <v>26</v>
      </c>
      <c r="B25" s="16" t="s">
        <v>17</v>
      </c>
      <c r="C25" s="24">
        <v>0.4</v>
      </c>
      <c r="D25" s="23">
        <f>'[1]Referência Abacate'!D21</f>
        <v>106</v>
      </c>
      <c r="E25" s="23">
        <f t="shared" si="0"/>
        <v>42.400000000000006</v>
      </c>
    </row>
    <row r="26" spans="1:5" x14ac:dyDescent="0.25">
      <c r="A26" s="16" t="s">
        <v>32</v>
      </c>
      <c r="B26" s="16" t="s">
        <v>17</v>
      </c>
      <c r="C26" s="24">
        <v>18</v>
      </c>
      <c r="D26" s="23">
        <f>'[1]Referência Abacate'!D22</f>
        <v>30.939999999999998</v>
      </c>
      <c r="E26" s="23">
        <f t="shared" si="0"/>
        <v>556.91999999999996</v>
      </c>
    </row>
    <row r="27" spans="1:5" x14ac:dyDescent="0.25">
      <c r="A27" s="16" t="s">
        <v>33</v>
      </c>
      <c r="B27" s="16" t="s">
        <v>17</v>
      </c>
      <c r="C27" s="24">
        <v>6</v>
      </c>
      <c r="D27" s="23">
        <f>'[1]Referência Abacate'!D23</f>
        <v>36.469117647058823</v>
      </c>
      <c r="E27" s="23">
        <f t="shared" si="0"/>
        <v>218.81470588235294</v>
      </c>
    </row>
    <row r="28" spans="1:5" x14ac:dyDescent="0.25">
      <c r="A28" s="16" t="s">
        <v>34</v>
      </c>
      <c r="B28" s="16" t="s">
        <v>17</v>
      </c>
      <c r="C28" s="24">
        <v>12</v>
      </c>
      <c r="D28" s="23">
        <f>'[1]Referência Abacate'!D24</f>
        <v>17.175000000000001</v>
      </c>
      <c r="E28" s="23">
        <f t="shared" si="0"/>
        <v>206.10000000000002</v>
      </c>
    </row>
    <row r="29" spans="1:5" x14ac:dyDescent="0.25">
      <c r="A29" s="16" t="s">
        <v>35</v>
      </c>
      <c r="B29" s="16" t="s">
        <v>17</v>
      </c>
      <c r="C29" s="24">
        <v>1.5</v>
      </c>
      <c r="D29" s="23">
        <f>'[1]Referência Abacate'!D25</f>
        <v>110.5</v>
      </c>
      <c r="E29" s="23">
        <f t="shared" si="0"/>
        <v>165.75</v>
      </c>
    </row>
    <row r="30" spans="1:5" x14ac:dyDescent="0.25">
      <c r="A30" s="16" t="s">
        <v>252</v>
      </c>
      <c r="B30" s="16" t="s">
        <v>17</v>
      </c>
      <c r="C30" s="24">
        <v>4</v>
      </c>
      <c r="D30" s="23">
        <f>'[1]Referência Abacate'!D26</f>
        <v>89.333333333333329</v>
      </c>
      <c r="E30" s="23">
        <f t="shared" si="0"/>
        <v>357.33333333333331</v>
      </c>
    </row>
    <row r="31" spans="1:5" x14ac:dyDescent="0.25">
      <c r="A31" s="16" t="s">
        <v>253</v>
      </c>
      <c r="B31" s="16" t="s">
        <v>17</v>
      </c>
      <c r="C31" s="24">
        <v>40</v>
      </c>
      <c r="D31" s="23">
        <f>'[1]Referência Abacate'!D27</f>
        <v>3.5</v>
      </c>
      <c r="E31" s="23">
        <f t="shared" si="0"/>
        <v>140</v>
      </c>
    </row>
    <row r="32" spans="1:5" x14ac:dyDescent="0.25">
      <c r="A32" s="16" t="s">
        <v>29</v>
      </c>
      <c r="B32" s="16" t="s">
        <v>17</v>
      </c>
      <c r="C32" s="24">
        <v>1</v>
      </c>
      <c r="D32" s="23">
        <f>'[1]Referência Abacate'!D28</f>
        <v>35.1875</v>
      </c>
      <c r="E32" s="23">
        <f t="shared" si="0"/>
        <v>35.1875</v>
      </c>
    </row>
    <row r="33" spans="1:5" x14ac:dyDescent="0.25">
      <c r="A33" s="16" t="s">
        <v>30</v>
      </c>
      <c r="B33" s="16" t="s">
        <v>17</v>
      </c>
      <c r="C33" s="24">
        <v>4</v>
      </c>
      <c r="D33" s="23">
        <f>'[1]Referência Abacate'!D29</f>
        <v>76.428571428571431</v>
      </c>
      <c r="E33" s="23">
        <f t="shared" si="0"/>
        <v>305.71428571428572</v>
      </c>
    </row>
    <row r="34" spans="1:5" x14ac:dyDescent="0.25">
      <c r="A34" s="3" t="s">
        <v>36</v>
      </c>
      <c r="B34" s="3"/>
      <c r="C34" s="4"/>
      <c r="D34" s="4"/>
      <c r="E34" s="4">
        <f>SUM(E11:E33)</f>
        <v>9705.5656535014004</v>
      </c>
    </row>
    <row r="35" spans="1:5" x14ac:dyDescent="0.25">
      <c r="A35" s="22" t="s">
        <v>37</v>
      </c>
      <c r="B35" s="22"/>
      <c r="C35" s="122"/>
      <c r="D35" s="22"/>
      <c r="E35" s="22"/>
    </row>
    <row r="36" spans="1:5" x14ac:dyDescent="0.25">
      <c r="A36" s="16" t="s">
        <v>38</v>
      </c>
      <c r="B36" s="16" t="s">
        <v>254</v>
      </c>
      <c r="C36" s="24">
        <v>5</v>
      </c>
      <c r="D36" s="23">
        <v>138</v>
      </c>
      <c r="E36" s="23">
        <f t="shared" ref="E36:E41" si="1">PRODUCT(C36*D36)</f>
        <v>690</v>
      </c>
    </row>
    <row r="37" spans="1:5" x14ac:dyDescent="0.25">
      <c r="A37" s="16" t="s">
        <v>40</v>
      </c>
      <c r="B37" s="16" t="s">
        <v>254</v>
      </c>
      <c r="C37" s="24">
        <v>5</v>
      </c>
      <c r="D37" s="23">
        <v>138</v>
      </c>
      <c r="E37" s="23">
        <f>PRODUCT(C37*D37)</f>
        <v>690</v>
      </c>
    </row>
    <row r="38" spans="1:5" x14ac:dyDescent="0.25">
      <c r="A38" s="16" t="s">
        <v>41</v>
      </c>
      <c r="B38" s="16" t="s">
        <v>254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255</v>
      </c>
      <c r="B39" s="16" t="s">
        <v>254</v>
      </c>
      <c r="C39" s="24">
        <v>4</v>
      </c>
      <c r="D39" s="23">
        <v>138</v>
      </c>
      <c r="E39" s="23">
        <f t="shared" si="1"/>
        <v>552</v>
      </c>
    </row>
    <row r="40" spans="1:5" x14ac:dyDescent="0.25">
      <c r="A40" s="16" t="s">
        <v>43</v>
      </c>
      <c r="B40" s="16" t="s">
        <v>48</v>
      </c>
      <c r="C40" s="24">
        <v>1</v>
      </c>
      <c r="D40" s="23">
        <v>1500</v>
      </c>
      <c r="E40" s="23">
        <f t="shared" si="1"/>
        <v>1500</v>
      </c>
    </row>
    <row r="41" spans="1:5" x14ac:dyDescent="0.25">
      <c r="A41" s="16" t="s">
        <v>44</v>
      </c>
      <c r="B41" s="16" t="s">
        <v>48</v>
      </c>
      <c r="C41" s="24"/>
      <c r="D41" s="23"/>
      <c r="E41" s="23">
        <f t="shared" si="1"/>
        <v>0</v>
      </c>
    </row>
    <row r="42" spans="1:5" x14ac:dyDescent="0.25">
      <c r="A42" s="3" t="s">
        <v>45</v>
      </c>
      <c r="B42" s="3"/>
      <c r="C42" s="4"/>
      <c r="D42" s="4"/>
      <c r="E42" s="4">
        <f>SUM(E36:E41)</f>
        <v>3846</v>
      </c>
    </row>
    <row r="43" spans="1:5" x14ac:dyDescent="0.25">
      <c r="A43" s="22" t="s">
        <v>46</v>
      </c>
      <c r="B43" s="22"/>
      <c r="C43" s="122"/>
      <c r="D43" s="22"/>
      <c r="E43" s="22"/>
    </row>
    <row r="44" spans="1:5" x14ac:dyDescent="0.25">
      <c r="A44" s="16" t="s">
        <v>47</v>
      </c>
      <c r="B44" s="16" t="s">
        <v>256</v>
      </c>
      <c r="C44" s="24">
        <v>0.32</v>
      </c>
      <c r="D44" s="23">
        <v>15000</v>
      </c>
      <c r="E44" s="23">
        <f>PRODUCT(C44*D44)</f>
        <v>4800</v>
      </c>
    </row>
    <row r="45" spans="1:5" x14ac:dyDescent="0.25">
      <c r="A45" s="16" t="s">
        <v>257</v>
      </c>
      <c r="B45" s="16" t="s">
        <v>48</v>
      </c>
      <c r="C45" s="24">
        <v>3</v>
      </c>
      <c r="D45" s="23">
        <v>120</v>
      </c>
      <c r="E45" s="23">
        <f>PRODUCT(C45*D45)</f>
        <v>360</v>
      </c>
    </row>
    <row r="46" spans="1:5" x14ac:dyDescent="0.25">
      <c r="A46" s="64" t="s">
        <v>51</v>
      </c>
      <c r="B46" s="65"/>
      <c r="C46" s="66"/>
      <c r="D46" s="66"/>
      <c r="E46" s="67">
        <f>SUM(E44:E45)</f>
        <v>5160</v>
      </c>
    </row>
    <row r="47" spans="1:5" x14ac:dyDescent="0.25">
      <c r="A47" s="130" t="s">
        <v>65</v>
      </c>
      <c r="B47" s="130"/>
      <c r="C47" s="131"/>
      <c r="D47" s="130"/>
      <c r="E47" s="132">
        <f>SUM(E34+E42+E46)</f>
        <v>18711.565653501399</v>
      </c>
    </row>
    <row r="50" spans="1:4" x14ac:dyDescent="0.25">
      <c r="A50" s="241" t="s">
        <v>53</v>
      </c>
      <c r="B50" s="242"/>
    </row>
    <row r="51" spans="1:4" x14ac:dyDescent="0.25">
      <c r="A51" s="15" t="s">
        <v>8</v>
      </c>
      <c r="B51" s="25">
        <f>E34</f>
        <v>9705.5656535014004</v>
      </c>
    </row>
    <row r="52" spans="1:4" x14ac:dyDescent="0.25">
      <c r="A52" s="22" t="s">
        <v>37</v>
      </c>
      <c r="B52" s="25">
        <f>E42</f>
        <v>3846</v>
      </c>
    </row>
    <row r="53" spans="1:4" x14ac:dyDescent="0.25">
      <c r="A53" s="22" t="s">
        <v>46</v>
      </c>
      <c r="B53" s="25">
        <f>E46</f>
        <v>5160</v>
      </c>
    </row>
    <row r="54" spans="1:4" x14ac:dyDescent="0.25">
      <c r="A54" s="14" t="s">
        <v>52</v>
      </c>
      <c r="B54" s="26">
        <f>E47</f>
        <v>18711.565653501399</v>
      </c>
    </row>
    <row r="57" spans="1:4" x14ac:dyDescent="0.25">
      <c r="A57" s="243" t="s">
        <v>522</v>
      </c>
      <c r="B57" s="243"/>
      <c r="C57" s="243"/>
      <c r="D57" s="243"/>
    </row>
    <row r="58" spans="1:4" x14ac:dyDescent="0.25">
      <c r="A58" t="s">
        <v>54</v>
      </c>
    </row>
    <row r="59" spans="1:4" ht="15.75" x14ac:dyDescent="0.25">
      <c r="A59" s="239" t="s">
        <v>55</v>
      </c>
      <c r="B59" s="239"/>
      <c r="C59" s="239"/>
      <c r="D59" s="239"/>
    </row>
    <row r="60" spans="1:4" ht="15.75" x14ac:dyDescent="0.25">
      <c r="A60" s="239" t="s">
        <v>56</v>
      </c>
      <c r="B60" s="239"/>
      <c r="C60" s="239"/>
      <c r="D60" s="239"/>
    </row>
    <row r="61" spans="1:4" ht="15.75" x14ac:dyDescent="0.25">
      <c r="A61" s="239" t="s">
        <v>57</v>
      </c>
      <c r="B61" s="239"/>
      <c r="C61" s="239"/>
      <c r="D61" s="239"/>
    </row>
    <row r="62" spans="1:4" ht="15.75" x14ac:dyDescent="0.25">
      <c r="A62" s="239" t="s">
        <v>58</v>
      </c>
      <c r="B62" s="239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E81B-9E7B-4603-91FD-26C85CD91472}">
  <dimension ref="A1:E62"/>
  <sheetViews>
    <sheetView topLeftCell="A44" workbookViewId="0">
      <selection activeCell="A65" sqref="A65"/>
    </sheetView>
  </sheetViews>
  <sheetFormatPr defaultRowHeight="15" x14ac:dyDescent="0.25"/>
  <cols>
    <col min="1" max="1" width="27.42578125" bestFit="1" customWidth="1"/>
    <col min="2" max="2" width="22.42578125" customWidth="1"/>
    <col min="3" max="3" width="14.5703125" bestFit="1" customWidth="1"/>
    <col min="4" max="4" width="13.42578125" bestFit="1" customWidth="1"/>
    <col min="5" max="5" width="13.28515625" bestFit="1" customWidth="1"/>
  </cols>
  <sheetData>
    <row r="1" spans="1:5" ht="14.45" customHeight="1" x14ac:dyDescent="0.25">
      <c r="A1" s="246"/>
      <c r="B1" s="247" t="s">
        <v>0</v>
      </c>
      <c r="C1" s="247"/>
      <c r="D1" s="247"/>
      <c r="E1" s="247"/>
    </row>
    <row r="2" spans="1:5" ht="33" customHeight="1" x14ac:dyDescent="0.25">
      <c r="A2" s="246"/>
      <c r="B2" s="247"/>
      <c r="C2" s="247"/>
      <c r="D2" s="247"/>
      <c r="E2" s="247"/>
    </row>
    <row r="3" spans="1:5" ht="15.75" x14ac:dyDescent="0.25">
      <c r="A3" s="275" t="s">
        <v>461</v>
      </c>
      <c r="B3" s="275"/>
      <c r="C3" s="255" t="s">
        <v>2</v>
      </c>
      <c r="D3" s="256"/>
      <c r="E3" s="257"/>
    </row>
    <row r="4" spans="1:5" ht="15.75" x14ac:dyDescent="0.25">
      <c r="A4" s="276" t="s">
        <v>66</v>
      </c>
      <c r="B4" s="276"/>
      <c r="C4" s="255" t="s">
        <v>531</v>
      </c>
      <c r="D4" s="256"/>
      <c r="E4" s="257"/>
    </row>
    <row r="5" spans="1:5" ht="15.75" x14ac:dyDescent="0.25">
      <c r="A5" s="254" t="s">
        <v>520</v>
      </c>
      <c r="B5" s="254"/>
      <c r="C5" s="255" t="s">
        <v>5</v>
      </c>
      <c r="D5" s="256"/>
      <c r="E5" s="257"/>
    </row>
    <row r="6" spans="1:5" ht="15.75" x14ac:dyDescent="0.25">
      <c r="A6" s="265" t="s">
        <v>529</v>
      </c>
      <c r="B6" s="280"/>
      <c r="C6" s="255" t="s">
        <v>248</v>
      </c>
      <c r="D6" s="256"/>
      <c r="E6" s="257"/>
    </row>
    <row r="7" spans="1:5" x14ac:dyDescent="0.25">
      <c r="A7" s="260" t="s">
        <v>530</v>
      </c>
      <c r="B7" s="261"/>
      <c r="C7" s="261"/>
      <c r="D7" s="261"/>
      <c r="E7" s="262"/>
    </row>
    <row r="8" spans="1:5" x14ac:dyDescent="0.25">
      <c r="A8" s="245" t="s">
        <v>6</v>
      </c>
      <c r="B8" s="245"/>
      <c r="C8" s="245"/>
      <c r="D8" s="245"/>
      <c r="E8" s="245"/>
    </row>
    <row r="9" spans="1:5" x14ac:dyDescent="0.25">
      <c r="A9" s="240" t="s">
        <v>7</v>
      </c>
      <c r="B9" s="240"/>
      <c r="C9" s="240"/>
      <c r="D9" s="240"/>
      <c r="E9" s="240"/>
    </row>
    <row r="10" spans="1:5" x14ac:dyDescent="0.25">
      <c r="A10" s="15" t="s">
        <v>8</v>
      </c>
      <c r="B10" s="48" t="s">
        <v>9</v>
      </c>
      <c r="C10" s="48" t="s">
        <v>10</v>
      </c>
      <c r="D10" s="48" t="s">
        <v>11</v>
      </c>
      <c r="E10" s="48" t="s">
        <v>12</v>
      </c>
    </row>
    <row r="11" spans="1:5" x14ac:dyDescent="0.25">
      <c r="A11" s="16" t="s">
        <v>249</v>
      </c>
      <c r="B11" s="16" t="s">
        <v>14</v>
      </c>
      <c r="C11" s="24">
        <v>0.6</v>
      </c>
      <c r="D11" s="23">
        <f>'[1]Referência Abacate'!D6</f>
        <v>2007.5</v>
      </c>
      <c r="E11" s="23">
        <f t="shared" ref="E11:E33" si="0">PRODUCT(C11*D11)</f>
        <v>1204.5</v>
      </c>
    </row>
    <row r="12" spans="1:5" x14ac:dyDescent="0.25">
      <c r="A12" s="16" t="s">
        <v>15</v>
      </c>
      <c r="B12" s="16" t="s">
        <v>60</v>
      </c>
      <c r="C12" s="24">
        <v>1.5</v>
      </c>
      <c r="D12" s="23">
        <f>'[1]Referência Abacate'!D7</f>
        <v>307.5</v>
      </c>
      <c r="E12" s="23">
        <f t="shared" si="0"/>
        <v>461.25</v>
      </c>
    </row>
    <row r="13" spans="1:5" x14ac:dyDescent="0.25">
      <c r="A13" s="16" t="s">
        <v>250</v>
      </c>
      <c r="B13" s="16" t="s">
        <v>60</v>
      </c>
      <c r="C13" s="24">
        <v>1</v>
      </c>
      <c r="D13" s="23">
        <f>'[1]Referência Abacate'!D8</f>
        <v>1736.2180000000001</v>
      </c>
      <c r="E13" s="23">
        <f t="shared" si="0"/>
        <v>1736.2180000000001</v>
      </c>
    </row>
    <row r="14" spans="1:5" x14ac:dyDescent="0.25">
      <c r="A14" s="16" t="s">
        <v>251</v>
      </c>
      <c r="B14" s="16" t="s">
        <v>60</v>
      </c>
      <c r="C14" s="24">
        <v>0.57999999999999996</v>
      </c>
      <c r="D14" s="23">
        <f>'[1]Referência Abacate'!D9</f>
        <v>2830.5</v>
      </c>
      <c r="E14" s="23">
        <f t="shared" si="0"/>
        <v>1641.6899999999998</v>
      </c>
    </row>
    <row r="15" spans="1:5" x14ac:dyDescent="0.25">
      <c r="A15" s="16" t="s">
        <v>67</v>
      </c>
      <c r="B15" s="16" t="s">
        <v>60</v>
      </c>
      <c r="C15" s="24">
        <v>8</v>
      </c>
      <c r="D15" s="23">
        <f>'[1]Referência Abacate'!D10</f>
        <v>406</v>
      </c>
      <c r="E15" s="23">
        <f>PRODUCT(C15*D15)</f>
        <v>3248</v>
      </c>
    </row>
    <row r="16" spans="1:5" x14ac:dyDescent="0.25">
      <c r="A16" s="16" t="s">
        <v>16</v>
      </c>
      <c r="B16" s="16" t="s">
        <v>17</v>
      </c>
      <c r="C16" s="24">
        <v>1</v>
      </c>
      <c r="D16" s="23">
        <f>'[1]Referência Abacate'!D12</f>
        <v>81</v>
      </c>
      <c r="E16" s="23">
        <f t="shared" si="0"/>
        <v>81</v>
      </c>
    </row>
    <row r="17" spans="1:5" x14ac:dyDescent="0.25">
      <c r="A17" s="16" t="s">
        <v>18</v>
      </c>
      <c r="B17" s="16" t="s">
        <v>17</v>
      </c>
      <c r="C17" s="24">
        <v>2</v>
      </c>
      <c r="D17" s="23">
        <f>'[1]Referência Abacate'!D13</f>
        <v>81</v>
      </c>
      <c r="E17" s="23">
        <f t="shared" si="0"/>
        <v>162</v>
      </c>
    </row>
    <row r="18" spans="1:5" x14ac:dyDescent="0.25">
      <c r="A18" s="16" t="s">
        <v>19</v>
      </c>
      <c r="B18" s="16" t="s">
        <v>17</v>
      </c>
      <c r="C18" s="24">
        <v>1.2</v>
      </c>
      <c r="D18" s="23">
        <f>'[1]Referência Abacate'!D14</f>
        <v>305.66666666666669</v>
      </c>
      <c r="E18" s="23">
        <f t="shared" si="0"/>
        <v>366.8</v>
      </c>
    </row>
    <row r="19" spans="1:5" x14ac:dyDescent="0.25">
      <c r="A19" s="16" t="s">
        <v>20</v>
      </c>
      <c r="B19" s="16" t="s">
        <v>17</v>
      </c>
      <c r="C19" s="24">
        <v>2</v>
      </c>
      <c r="D19" s="23">
        <f>'[1]Referência Abacate'!D15</f>
        <v>71.5</v>
      </c>
      <c r="E19" s="23">
        <f t="shared" si="0"/>
        <v>143</v>
      </c>
    </row>
    <row r="20" spans="1:5" x14ac:dyDescent="0.25">
      <c r="A20" s="16" t="s">
        <v>68</v>
      </c>
      <c r="B20" s="16" t="s">
        <v>17</v>
      </c>
      <c r="C20" s="24">
        <v>3</v>
      </c>
      <c r="D20" s="23">
        <f>'[1]Referência Abacate'!D16</f>
        <v>92.5</v>
      </c>
      <c r="E20" s="23">
        <f t="shared" si="0"/>
        <v>277.5</v>
      </c>
    </row>
    <row r="21" spans="1:5" x14ac:dyDescent="0.25">
      <c r="A21" s="16" t="s">
        <v>21</v>
      </c>
      <c r="B21" s="16" t="s">
        <v>17</v>
      </c>
      <c r="C21" s="24">
        <v>1</v>
      </c>
      <c r="D21" s="23">
        <f>'[1]Referência Abacate'!D17</f>
        <v>188</v>
      </c>
      <c r="E21" s="23">
        <f t="shared" si="0"/>
        <v>188</v>
      </c>
    </row>
    <row r="22" spans="1:5" x14ac:dyDescent="0.25">
      <c r="A22" s="16" t="s">
        <v>22</v>
      </c>
      <c r="B22" s="16" t="s">
        <v>17</v>
      </c>
      <c r="C22" s="24">
        <v>1.5</v>
      </c>
      <c r="D22" s="23">
        <f>'[1]Referência Abacate'!D18</f>
        <v>54.666666666666664</v>
      </c>
      <c r="E22" s="23">
        <f t="shared" si="0"/>
        <v>82</v>
      </c>
    </row>
    <row r="23" spans="1:5" x14ac:dyDescent="0.25">
      <c r="A23" s="16" t="s">
        <v>23</v>
      </c>
      <c r="B23" s="16" t="s">
        <v>17</v>
      </c>
      <c r="C23" s="24">
        <v>0.5</v>
      </c>
      <c r="D23" s="23">
        <f>'[1]Referência Abacate'!D19</f>
        <v>65</v>
      </c>
      <c r="E23" s="23">
        <f t="shared" si="0"/>
        <v>32.5</v>
      </c>
    </row>
    <row r="24" spans="1:5" x14ac:dyDescent="0.25">
      <c r="A24" s="16" t="s">
        <v>24</v>
      </c>
      <c r="B24" s="16" t="s">
        <v>17</v>
      </c>
      <c r="C24" s="24">
        <v>1.8</v>
      </c>
      <c r="D24" s="23">
        <f>'[1]Referência Abacate'!D20</f>
        <v>76.428571428571431</v>
      </c>
      <c r="E24" s="23">
        <f t="shared" si="0"/>
        <v>137.57142857142858</v>
      </c>
    </row>
    <row r="25" spans="1:5" x14ac:dyDescent="0.25">
      <c r="A25" s="16" t="s">
        <v>26</v>
      </c>
      <c r="B25" s="16" t="s">
        <v>17</v>
      </c>
      <c r="C25" s="24">
        <v>0.4</v>
      </c>
      <c r="D25" s="23">
        <f>'[1]Referência Abacate'!D21</f>
        <v>106</v>
      </c>
      <c r="E25" s="23">
        <f t="shared" si="0"/>
        <v>42.400000000000006</v>
      </c>
    </row>
    <row r="26" spans="1:5" x14ac:dyDescent="0.25">
      <c r="A26" s="16" t="s">
        <v>32</v>
      </c>
      <c r="B26" s="16" t="s">
        <v>17</v>
      </c>
      <c r="C26" s="24">
        <v>18</v>
      </c>
      <c r="D26" s="23">
        <f>'[1]Referência Abacate'!D22</f>
        <v>30.939999999999998</v>
      </c>
      <c r="E26" s="23">
        <f t="shared" si="0"/>
        <v>556.91999999999996</v>
      </c>
    </row>
    <row r="27" spans="1:5" x14ac:dyDescent="0.25">
      <c r="A27" s="16" t="s">
        <v>33</v>
      </c>
      <c r="B27" s="16" t="s">
        <v>17</v>
      </c>
      <c r="C27" s="24">
        <v>6</v>
      </c>
      <c r="D27" s="23">
        <f>'[1]Referência Abacate'!D23</f>
        <v>36.469117647058823</v>
      </c>
      <c r="E27" s="23">
        <f t="shared" si="0"/>
        <v>218.81470588235294</v>
      </c>
    </row>
    <row r="28" spans="1:5" x14ac:dyDescent="0.25">
      <c r="A28" s="16" t="s">
        <v>34</v>
      </c>
      <c r="B28" s="16" t="s">
        <v>17</v>
      </c>
      <c r="C28" s="24">
        <v>12</v>
      </c>
      <c r="D28" s="23">
        <f>'[1]Referência Abacate'!D24</f>
        <v>17.175000000000001</v>
      </c>
      <c r="E28" s="23">
        <f t="shared" si="0"/>
        <v>206.10000000000002</v>
      </c>
    </row>
    <row r="29" spans="1:5" x14ac:dyDescent="0.25">
      <c r="A29" s="16" t="s">
        <v>35</v>
      </c>
      <c r="B29" s="16" t="s">
        <v>17</v>
      </c>
      <c r="C29" s="24">
        <v>1.5</v>
      </c>
      <c r="D29" s="23">
        <f>'[1]Referência Abacate'!D25</f>
        <v>110.5</v>
      </c>
      <c r="E29" s="23">
        <f t="shared" si="0"/>
        <v>165.75</v>
      </c>
    </row>
    <row r="30" spans="1:5" x14ac:dyDescent="0.25">
      <c r="A30" s="16" t="s">
        <v>252</v>
      </c>
      <c r="B30" s="16" t="s">
        <v>17</v>
      </c>
      <c r="C30" s="24">
        <v>4</v>
      </c>
      <c r="D30" s="23">
        <f>'[1]Referência Abacate'!D26</f>
        <v>89.333333333333329</v>
      </c>
      <c r="E30" s="23">
        <f t="shared" si="0"/>
        <v>357.33333333333331</v>
      </c>
    </row>
    <row r="31" spans="1:5" x14ac:dyDescent="0.25">
      <c r="A31" s="16" t="s">
        <v>253</v>
      </c>
      <c r="B31" s="16" t="s">
        <v>17</v>
      </c>
      <c r="C31" s="24">
        <v>40</v>
      </c>
      <c r="D31" s="23">
        <f>'[1]Referência Abacate'!D27</f>
        <v>3.5</v>
      </c>
      <c r="E31" s="23">
        <f t="shared" si="0"/>
        <v>140</v>
      </c>
    </row>
    <row r="32" spans="1:5" x14ac:dyDescent="0.25">
      <c r="A32" s="16" t="s">
        <v>29</v>
      </c>
      <c r="B32" s="16" t="s">
        <v>17</v>
      </c>
      <c r="C32" s="24">
        <v>1</v>
      </c>
      <c r="D32" s="23">
        <f>'[1]Referência Abacate'!D28</f>
        <v>35.1875</v>
      </c>
      <c r="E32" s="23">
        <f t="shared" si="0"/>
        <v>35.1875</v>
      </c>
    </row>
    <row r="33" spans="1:5" x14ac:dyDescent="0.25">
      <c r="A33" s="16" t="s">
        <v>30</v>
      </c>
      <c r="B33" s="16" t="s">
        <v>17</v>
      </c>
      <c r="C33" s="24">
        <v>4</v>
      </c>
      <c r="D33" s="23">
        <f>'[1]Referência Abacate'!D29</f>
        <v>76.428571428571431</v>
      </c>
      <c r="E33" s="23">
        <f t="shared" si="0"/>
        <v>305.71428571428572</v>
      </c>
    </row>
    <row r="34" spans="1:5" x14ac:dyDescent="0.25">
      <c r="A34" s="3" t="s">
        <v>36</v>
      </c>
      <c r="B34" s="3"/>
      <c r="C34" s="4"/>
      <c r="D34" s="4"/>
      <c r="E34" s="4">
        <f>SUM(E11:E33)</f>
        <v>11790.249253501401</v>
      </c>
    </row>
    <row r="35" spans="1:5" x14ac:dyDescent="0.25">
      <c r="A35" s="22" t="s">
        <v>37</v>
      </c>
      <c r="B35" s="22"/>
      <c r="C35" s="122"/>
      <c r="D35" s="22"/>
      <c r="E35" s="22"/>
    </row>
    <row r="36" spans="1:5" x14ac:dyDescent="0.25">
      <c r="A36" s="16" t="s">
        <v>38</v>
      </c>
      <c r="B36" s="16" t="s">
        <v>254</v>
      </c>
      <c r="C36" s="24">
        <v>5</v>
      </c>
      <c r="D36" s="23">
        <v>138</v>
      </c>
      <c r="E36" s="23">
        <f t="shared" ref="E36:E41" si="1">PRODUCT(C36*D36)</f>
        <v>690</v>
      </c>
    </row>
    <row r="37" spans="1:5" x14ac:dyDescent="0.25">
      <c r="A37" s="16" t="s">
        <v>40</v>
      </c>
      <c r="B37" s="16" t="s">
        <v>254</v>
      </c>
      <c r="C37" s="24">
        <v>5</v>
      </c>
      <c r="D37" s="23">
        <v>138</v>
      </c>
      <c r="E37" s="23">
        <f>PRODUCT(C37*D37)</f>
        <v>690</v>
      </c>
    </row>
    <row r="38" spans="1:5" x14ac:dyDescent="0.25">
      <c r="A38" s="16" t="s">
        <v>41</v>
      </c>
      <c r="B38" s="16" t="s">
        <v>254</v>
      </c>
      <c r="C38" s="24">
        <v>3</v>
      </c>
      <c r="D38" s="23">
        <v>138</v>
      </c>
      <c r="E38" s="23">
        <f t="shared" si="1"/>
        <v>414</v>
      </c>
    </row>
    <row r="39" spans="1:5" x14ac:dyDescent="0.25">
      <c r="A39" s="16" t="s">
        <v>255</v>
      </c>
      <c r="B39" s="16" t="s">
        <v>254</v>
      </c>
      <c r="C39" s="24">
        <v>4</v>
      </c>
      <c r="D39" s="23">
        <v>138</v>
      </c>
      <c r="E39" s="23">
        <f t="shared" si="1"/>
        <v>552</v>
      </c>
    </row>
    <row r="40" spans="1:5" x14ac:dyDescent="0.25">
      <c r="A40" s="16" t="s">
        <v>43</v>
      </c>
      <c r="B40" s="16" t="s">
        <v>48</v>
      </c>
      <c r="C40" s="24">
        <v>1</v>
      </c>
      <c r="D40" s="23">
        <v>1600</v>
      </c>
      <c r="E40" s="23">
        <f t="shared" si="1"/>
        <v>1600</v>
      </c>
    </row>
    <row r="41" spans="1:5" x14ac:dyDescent="0.25">
      <c r="A41" s="16" t="s">
        <v>44</v>
      </c>
      <c r="B41" s="16" t="s">
        <v>48</v>
      </c>
      <c r="C41" s="24">
        <v>1</v>
      </c>
      <c r="D41" s="23">
        <v>1200</v>
      </c>
      <c r="E41" s="23">
        <f t="shared" si="1"/>
        <v>1200</v>
      </c>
    </row>
    <row r="42" spans="1:5" x14ac:dyDescent="0.25">
      <c r="A42" s="3" t="s">
        <v>45</v>
      </c>
      <c r="B42" s="3"/>
      <c r="C42" s="4"/>
      <c r="D42" s="4"/>
      <c r="E42" s="4">
        <f>SUM(E36:E41)</f>
        <v>5146</v>
      </c>
    </row>
    <row r="43" spans="1:5" x14ac:dyDescent="0.25">
      <c r="A43" s="22" t="s">
        <v>46</v>
      </c>
      <c r="B43" s="22"/>
      <c r="C43" s="122"/>
      <c r="D43" s="22"/>
      <c r="E43" s="22"/>
    </row>
    <row r="44" spans="1:5" x14ac:dyDescent="0.25">
      <c r="A44" s="16" t="s">
        <v>47</v>
      </c>
      <c r="B44" s="16" t="s">
        <v>256</v>
      </c>
      <c r="C44" s="24">
        <v>0.32</v>
      </c>
      <c r="D44" s="23">
        <v>18000</v>
      </c>
      <c r="E44" s="23">
        <f>PRODUCT(C44*D44)</f>
        <v>5760</v>
      </c>
    </row>
    <row r="45" spans="1:5" x14ac:dyDescent="0.25">
      <c r="A45" s="16" t="s">
        <v>257</v>
      </c>
      <c r="B45" s="16" t="s">
        <v>48</v>
      </c>
      <c r="C45" s="24">
        <v>3</v>
      </c>
      <c r="D45" s="23">
        <v>120</v>
      </c>
      <c r="E45" s="23">
        <f>PRODUCT(C45*D45)</f>
        <v>360</v>
      </c>
    </row>
    <row r="46" spans="1:5" x14ac:dyDescent="0.25">
      <c r="A46" s="64" t="s">
        <v>51</v>
      </c>
      <c r="B46" s="65"/>
      <c r="C46" s="66"/>
      <c r="D46" s="66"/>
      <c r="E46" s="67">
        <f>SUM(E44:E45)</f>
        <v>6120</v>
      </c>
    </row>
    <row r="47" spans="1:5" x14ac:dyDescent="0.25">
      <c r="A47" s="130" t="s">
        <v>65</v>
      </c>
      <c r="B47" s="130"/>
      <c r="C47" s="131"/>
      <c r="D47" s="130"/>
      <c r="E47" s="132">
        <f>SUM(E34+E42+E46)</f>
        <v>23056.249253501403</v>
      </c>
    </row>
    <row r="50" spans="1:4" x14ac:dyDescent="0.25">
      <c r="A50" s="241" t="s">
        <v>53</v>
      </c>
      <c r="B50" s="242"/>
    </row>
    <row r="51" spans="1:4" x14ac:dyDescent="0.25">
      <c r="A51" s="15" t="s">
        <v>8</v>
      </c>
      <c r="B51" s="25">
        <f>E34</f>
        <v>11790.249253501401</v>
      </c>
    </row>
    <row r="52" spans="1:4" x14ac:dyDescent="0.25">
      <c r="A52" s="22" t="s">
        <v>37</v>
      </c>
      <c r="B52" s="25">
        <f>E42</f>
        <v>5146</v>
      </c>
    </row>
    <row r="53" spans="1:4" x14ac:dyDescent="0.25">
      <c r="A53" s="22" t="s">
        <v>46</v>
      </c>
      <c r="B53" s="25">
        <f>E46</f>
        <v>6120</v>
      </c>
    </row>
    <row r="54" spans="1:4" x14ac:dyDescent="0.25">
      <c r="A54" s="14" t="s">
        <v>52</v>
      </c>
      <c r="B54" s="26">
        <f>E47</f>
        <v>23056.249253501403</v>
      </c>
    </row>
    <row r="57" spans="1:4" x14ac:dyDescent="0.25">
      <c r="A57" s="243" t="s">
        <v>522</v>
      </c>
      <c r="B57" s="243"/>
      <c r="C57" s="243"/>
      <c r="D57" s="243"/>
    </row>
    <row r="58" spans="1:4" x14ac:dyDescent="0.25">
      <c r="A58" t="s">
        <v>54</v>
      </c>
    </row>
    <row r="59" spans="1:4" ht="15.75" x14ac:dyDescent="0.25">
      <c r="A59" s="239" t="s">
        <v>55</v>
      </c>
      <c r="B59" s="239"/>
      <c r="C59" s="239"/>
      <c r="D59" s="239"/>
    </row>
    <row r="60" spans="1:4" ht="15.75" x14ac:dyDescent="0.25">
      <c r="A60" s="239" t="s">
        <v>56</v>
      </c>
      <c r="B60" s="239"/>
      <c r="C60" s="239"/>
      <c r="D60" s="239"/>
    </row>
    <row r="61" spans="1:4" ht="15.75" x14ac:dyDescent="0.25">
      <c r="A61" s="239" t="s">
        <v>57</v>
      </c>
      <c r="B61" s="239"/>
      <c r="C61" s="239"/>
      <c r="D61" s="239"/>
    </row>
    <row r="62" spans="1:4" ht="15.75" x14ac:dyDescent="0.25">
      <c r="A62" s="239" t="s">
        <v>58</v>
      </c>
      <c r="B62" s="239"/>
    </row>
  </sheetData>
  <mergeCells count="23">
    <mergeCell ref="A60:B60"/>
    <mergeCell ref="C60:D60"/>
    <mergeCell ref="A61:B61"/>
    <mergeCell ref="C61:D61"/>
    <mergeCell ref="A62:B62"/>
    <mergeCell ref="A9:E9"/>
    <mergeCell ref="A50:B50"/>
    <mergeCell ref="A57:B57"/>
    <mergeCell ref="C57:D57"/>
    <mergeCell ref="A59:B59"/>
    <mergeCell ref="C59:D59"/>
    <mergeCell ref="A8:E8"/>
    <mergeCell ref="A1:A2"/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40</vt:i4>
      </vt:variant>
    </vt:vector>
  </HeadingPairs>
  <TitlesOfParts>
    <vt:vector size="40" baseType="lpstr">
      <vt:lpstr>RESUMO 08-2024</vt:lpstr>
      <vt:lpstr>Manga</vt:lpstr>
      <vt:lpstr>Uva</vt:lpstr>
      <vt:lpstr>Laranja</vt:lpstr>
      <vt:lpstr>Café-Baixa</vt:lpstr>
      <vt:lpstr>Café-Média</vt:lpstr>
      <vt:lpstr>Café-Alta</vt:lpstr>
      <vt:lpstr>Abacate</vt:lpstr>
      <vt:lpstr>Abacate Irrigado </vt:lpstr>
      <vt:lpstr>Alho</vt:lpstr>
      <vt:lpstr>Cenoura Inverno</vt:lpstr>
      <vt:lpstr>Cenoura Verão</vt:lpstr>
      <vt:lpstr>Milho-Baixa</vt:lpstr>
      <vt:lpstr>Milho-Média</vt:lpstr>
      <vt:lpstr>Milho-Alta</vt:lpstr>
      <vt:lpstr>Milho Silagem</vt:lpstr>
      <vt:lpstr>Trigo</vt:lpstr>
      <vt:lpstr>Soja</vt:lpstr>
      <vt:lpstr>Cebola</vt:lpstr>
      <vt:lpstr>Feijão</vt:lpstr>
      <vt:lpstr>Beterraba</vt:lpstr>
      <vt:lpstr>Repolho</vt:lpstr>
      <vt:lpstr>Sorgo </vt:lpstr>
      <vt:lpstr>Sorgo Forrageiro</vt:lpstr>
      <vt:lpstr>Batata</vt:lpstr>
      <vt:lpstr>Cana de Açúcar</vt:lpstr>
      <vt:lpstr>Banana</vt:lpstr>
      <vt:lpstr>Abóbora Cabutiá</vt:lpstr>
      <vt:lpstr>Equinos</vt:lpstr>
      <vt:lpstr>Cria Extensivo</vt:lpstr>
      <vt:lpstr>Cria Semi Intensivo</vt:lpstr>
      <vt:lpstr>Recria Extensivo</vt:lpstr>
      <vt:lpstr>Recria Semi Intensivo</vt:lpstr>
      <vt:lpstr>Recria Intensivo</vt:lpstr>
      <vt:lpstr>Engorda Intensivo</vt:lpstr>
      <vt:lpstr>Engorda Semi Intensivo</vt:lpstr>
      <vt:lpstr>Engorda Extensivo</vt:lpstr>
      <vt:lpstr>Leite Extensivo</vt:lpstr>
      <vt:lpstr>Leite - Semi-intensivo </vt:lpstr>
      <vt:lpstr>Leite - Intensivo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Hermes</dc:creator>
  <cp:lastModifiedBy>Jarbas de Pádua</cp:lastModifiedBy>
  <cp:lastPrinted>2024-09-09T14:55:41Z</cp:lastPrinted>
  <dcterms:created xsi:type="dcterms:W3CDTF">2021-12-06T19:27:12Z</dcterms:created>
  <dcterms:modified xsi:type="dcterms:W3CDTF">2025-01-23T14:03:56Z</dcterms:modified>
</cp:coreProperties>
</file>