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ediminas-my.sharepoint.com/personal/suellen_borba_sicoobcredisg_com_br/Documents/Área de Trabalho/RURAL/RURAL/DOCUMENTOS PROJETOS/"/>
    </mc:Choice>
  </mc:AlternateContent>
  <xr:revisionPtr revIDLastSave="0" documentId="8_{4F1AB354-E658-4424-BF66-F652E5F8CA61}" xr6:coauthVersionLast="47" xr6:coauthVersionMax="47" xr10:uidLastSave="{00000000-0000-0000-0000-000000000000}"/>
  <bookViews>
    <workbookView xWindow="-108" yWindow="-108" windowWidth="23256" windowHeight="12456" xr2:uid="{DBDFA155-49EB-4E9E-B5F3-74D68EBC6231}"/>
  </bookViews>
  <sheets>
    <sheet name="RESUMO" sheetId="47" r:id="rId1"/>
    <sheet name="Café-Baixa" sheetId="1" r:id="rId2"/>
    <sheet name="Café-Média" sheetId="2" r:id="rId3"/>
    <sheet name="Café-Alta" sheetId="3" r:id="rId4"/>
    <sheet name="Abacate" sheetId="21" r:id="rId5"/>
    <sheet name="Abacate Irrigado " sheetId="22" r:id="rId6"/>
    <sheet name="Alho" sheetId="4" r:id="rId7"/>
    <sheet name="Cenoura Inverno" sheetId="5" r:id="rId8"/>
    <sheet name="Cenoura Verão" sheetId="6" r:id="rId9"/>
    <sheet name="Milho-Baixa" sheetId="7" r:id="rId10"/>
    <sheet name="Milho-Média" sheetId="23" r:id="rId11"/>
    <sheet name="Milho-Alta" sheetId="8" r:id="rId12"/>
    <sheet name="Milho Silagem" sheetId="50" r:id="rId13"/>
    <sheet name="Soja" sheetId="9" r:id="rId14"/>
    <sheet name="Cebola" sheetId="10" r:id="rId15"/>
    <sheet name="Feijão" sheetId="11" r:id="rId16"/>
    <sheet name="Trigo" sheetId="12" r:id="rId17"/>
    <sheet name="Beterraba" sheetId="13" r:id="rId18"/>
    <sheet name="Repolho" sheetId="14" r:id="rId19"/>
    <sheet name="Sorgo " sheetId="24" r:id="rId20"/>
    <sheet name="Sorgo Silagem" sheetId="48" r:id="rId21"/>
    <sheet name="Batata" sheetId="15" r:id="rId22"/>
    <sheet name="Cana de Açúcar" sheetId="52" r:id="rId23"/>
    <sheet name="Banana" sheetId="54" r:id="rId24"/>
    <sheet name="Abóbora" sheetId="53" r:id="rId25"/>
    <sheet name="Equinos" sheetId="25" r:id="rId26"/>
    <sheet name="Cria Extensivo" sheetId="38" r:id="rId27"/>
    <sheet name="Cria Semi Intensivo" sheetId="39" r:id="rId28"/>
    <sheet name="Recria Extensivo" sheetId="41" r:id="rId29"/>
    <sheet name="Recria Semi Intensivo" sheetId="42" r:id="rId30"/>
    <sheet name="Recria Intensivo" sheetId="43" r:id="rId31"/>
    <sheet name="Engorda Intensivo" sheetId="44" r:id="rId32"/>
    <sheet name="Engorda Semi Intensivo" sheetId="45" r:id="rId33"/>
    <sheet name="Engorda Extensivo" sheetId="46" r:id="rId34"/>
    <sheet name="Leite - Semi-intensivo " sheetId="36" r:id="rId35"/>
    <sheet name="Leite - Intensivo" sheetId="37" r:id="rId36"/>
  </sheets>
  <externalReferences>
    <externalReference r:id="rId37"/>
    <externalReference r:id="rId38"/>
  </externalReferences>
  <definedNames>
    <definedName name="_xlnm._FilterDatabase" localSheetId="0" hidden="1">RESUMO!$B$3:$E$27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E42" i="1"/>
  <c r="E44" i="1" s="1"/>
  <c r="E35" i="1"/>
  <c r="E36" i="1"/>
  <c r="E37" i="1"/>
  <c r="E38" i="1"/>
  <c r="E39" i="1"/>
  <c r="E34" i="1"/>
  <c r="E40" i="1" s="1"/>
  <c r="B50" i="1" s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11" i="1"/>
  <c r="E32" i="1" s="1"/>
  <c r="E45" i="53"/>
  <c r="E46" i="53"/>
  <c r="E44" i="53"/>
  <c r="E33" i="53"/>
  <c r="E34" i="53"/>
  <c r="E35" i="53"/>
  <c r="E36" i="53"/>
  <c r="E37" i="53"/>
  <c r="E38" i="53"/>
  <c r="E39" i="53"/>
  <c r="E40" i="53"/>
  <c r="E41" i="53"/>
  <c r="E32" i="53"/>
  <c r="E42" i="53" s="1"/>
  <c r="B53" i="53" s="1"/>
  <c r="E14" i="53"/>
  <c r="E18" i="53"/>
  <c r="E20" i="53"/>
  <c r="E21" i="53"/>
  <c r="E29" i="53"/>
  <c r="E11" i="53"/>
  <c r="D28" i="53"/>
  <c r="E28" i="53" s="1"/>
  <c r="D27" i="53"/>
  <c r="E27" i="53" s="1"/>
  <c r="D26" i="53"/>
  <c r="E26" i="53" s="1"/>
  <c r="D25" i="53"/>
  <c r="E25" i="53" s="1"/>
  <c r="D24" i="53"/>
  <c r="E24" i="53" s="1"/>
  <c r="D23" i="53"/>
  <c r="E23" i="53" s="1"/>
  <c r="D22" i="53"/>
  <c r="E22" i="53" s="1"/>
  <c r="D19" i="53"/>
  <c r="E19" i="53" s="1"/>
  <c r="D17" i="53"/>
  <c r="E17" i="53" s="1"/>
  <c r="D16" i="53"/>
  <c r="E16" i="53" s="1"/>
  <c r="D15" i="53"/>
  <c r="E15" i="53" s="1"/>
  <c r="D13" i="53"/>
  <c r="E13" i="53" s="1"/>
  <c r="D12" i="53"/>
  <c r="E12" i="53" s="1"/>
  <c r="D25" i="54"/>
  <c r="E25" i="54" s="1"/>
  <c r="D24" i="54"/>
  <c r="E24" i="54" s="1"/>
  <c r="D22" i="54"/>
  <c r="E22" i="54" s="1"/>
  <c r="D19" i="54"/>
  <c r="E19" i="54" s="1"/>
  <c r="D16" i="54"/>
  <c r="E16" i="54" s="1"/>
  <c r="D15" i="54"/>
  <c r="E15" i="54" s="1"/>
  <c r="D14" i="54"/>
  <c r="D13" i="54"/>
  <c r="E13" i="54" s="1"/>
  <c r="D12" i="54"/>
  <c r="D11" i="54"/>
  <c r="E11" i="54" s="1"/>
  <c r="E40" i="54"/>
  <c r="B47" i="54" s="1"/>
  <c r="E39" i="54"/>
  <c r="E38" i="54"/>
  <c r="E29" i="54"/>
  <c r="E30" i="54"/>
  <c r="E31" i="54"/>
  <c r="E32" i="54"/>
  <c r="E33" i="54"/>
  <c r="E34" i="54"/>
  <c r="E35" i="54"/>
  <c r="E28" i="54"/>
  <c r="E36" i="54" s="1"/>
  <c r="B46" i="54" s="1"/>
  <c r="E12" i="54"/>
  <c r="E14" i="54"/>
  <c r="E17" i="54"/>
  <c r="E18" i="54"/>
  <c r="E20" i="54"/>
  <c r="E21" i="54"/>
  <c r="E23" i="54"/>
  <c r="E40" i="52"/>
  <c r="E41" i="52" s="1"/>
  <c r="B48" i="52" s="1"/>
  <c r="E37" i="52"/>
  <c r="E36" i="52"/>
  <c r="E35" i="52"/>
  <c r="E34" i="52"/>
  <c r="E33" i="52"/>
  <c r="E32" i="52"/>
  <c r="E31" i="52"/>
  <c r="E30" i="52"/>
  <c r="E29" i="52"/>
  <c r="E28" i="52"/>
  <c r="D25" i="52"/>
  <c r="C25" i="52"/>
  <c r="B25" i="52"/>
  <c r="D24" i="52"/>
  <c r="E24" i="52" s="1"/>
  <c r="C24" i="52"/>
  <c r="B24" i="52"/>
  <c r="D23" i="52"/>
  <c r="C23" i="52"/>
  <c r="B23" i="52"/>
  <c r="D22" i="52"/>
  <c r="C22" i="52"/>
  <c r="B22" i="52"/>
  <c r="D21" i="52"/>
  <c r="C21" i="52"/>
  <c r="B21" i="52"/>
  <c r="D20" i="52"/>
  <c r="C20" i="52"/>
  <c r="B20" i="52"/>
  <c r="D19" i="52"/>
  <c r="C19" i="52"/>
  <c r="B19" i="52"/>
  <c r="D18" i="52"/>
  <c r="C18" i="52"/>
  <c r="B18" i="52"/>
  <c r="D17" i="52"/>
  <c r="C17" i="52"/>
  <c r="B17" i="52"/>
  <c r="D16" i="52"/>
  <c r="C16" i="52"/>
  <c r="B16" i="52"/>
  <c r="D15" i="52"/>
  <c r="C15" i="52"/>
  <c r="B15" i="52"/>
  <c r="D14" i="52"/>
  <c r="C14" i="52"/>
  <c r="B14" i="52"/>
  <c r="D13" i="52"/>
  <c r="C13" i="52"/>
  <c r="B13" i="52"/>
  <c r="D12" i="52"/>
  <c r="E12" i="52" s="1"/>
  <c r="E11" i="52"/>
  <c r="B49" i="1" l="1"/>
  <c r="E45" i="1"/>
  <c r="E38" i="52"/>
  <c r="B47" i="52" s="1"/>
  <c r="E47" i="53"/>
  <c r="B54" i="53" s="1"/>
  <c r="E19" i="52"/>
  <c r="E15" i="52"/>
  <c r="E23" i="52"/>
  <c r="E18" i="52"/>
  <c r="E13" i="52"/>
  <c r="E17" i="52"/>
  <c r="E21" i="52"/>
  <c r="E25" i="52"/>
  <c r="E14" i="52"/>
  <c r="E16" i="52"/>
  <c r="E20" i="52"/>
  <c r="E30" i="53"/>
  <c r="B52" i="53" s="1"/>
  <c r="B55" i="53" s="1"/>
  <c r="E22" i="52"/>
  <c r="E26" i="54"/>
  <c r="B45" i="54" s="1"/>
  <c r="B48" i="54" s="1"/>
  <c r="E40" i="48"/>
  <c r="E41" i="48" s="1"/>
  <c r="B48" i="48" s="1"/>
  <c r="E37" i="48"/>
  <c r="E36" i="48"/>
  <c r="E35" i="48"/>
  <c r="E34" i="48"/>
  <c r="E33" i="48"/>
  <c r="E32" i="48"/>
  <c r="E31" i="48"/>
  <c r="E30" i="48"/>
  <c r="E29" i="48"/>
  <c r="E28" i="48"/>
  <c r="D25" i="48"/>
  <c r="C25" i="48"/>
  <c r="B25" i="48"/>
  <c r="D24" i="48"/>
  <c r="C24" i="48"/>
  <c r="B24" i="48"/>
  <c r="D23" i="48"/>
  <c r="C23" i="48"/>
  <c r="B23" i="48"/>
  <c r="D22" i="48"/>
  <c r="C22" i="48"/>
  <c r="B22" i="48"/>
  <c r="D21" i="48"/>
  <c r="C21" i="48"/>
  <c r="B21" i="48"/>
  <c r="D20" i="48"/>
  <c r="C20" i="48"/>
  <c r="B20" i="48"/>
  <c r="D19" i="48"/>
  <c r="C19" i="48"/>
  <c r="B19" i="48"/>
  <c r="D18" i="48"/>
  <c r="C18" i="48"/>
  <c r="B18" i="48"/>
  <c r="D17" i="48"/>
  <c r="C17" i="48"/>
  <c r="B17" i="48"/>
  <c r="D16" i="48"/>
  <c r="C16" i="48"/>
  <c r="B16" i="48"/>
  <c r="D15" i="48"/>
  <c r="C15" i="48"/>
  <c r="B15" i="48"/>
  <c r="D14" i="48"/>
  <c r="C14" i="48"/>
  <c r="B14" i="48"/>
  <c r="D13" i="48"/>
  <c r="C13" i="48"/>
  <c r="B13" i="48"/>
  <c r="D12" i="48"/>
  <c r="E12" i="48" s="1"/>
  <c r="D11" i="48"/>
  <c r="E11" i="48" s="1"/>
  <c r="E40" i="24"/>
  <c r="E41" i="24" s="1"/>
  <c r="B48" i="24" s="1"/>
  <c r="E37" i="24"/>
  <c r="E36" i="24"/>
  <c r="E35" i="24"/>
  <c r="E34" i="24"/>
  <c r="E33" i="24"/>
  <c r="E32" i="24"/>
  <c r="E31" i="24"/>
  <c r="E30" i="24"/>
  <c r="E29" i="24"/>
  <c r="E28" i="24"/>
  <c r="D25" i="24"/>
  <c r="C25" i="24"/>
  <c r="B25" i="24"/>
  <c r="D24" i="24"/>
  <c r="C24" i="24"/>
  <c r="B24" i="24"/>
  <c r="D23" i="24"/>
  <c r="C23" i="24"/>
  <c r="B23" i="24"/>
  <c r="D22" i="24"/>
  <c r="C22" i="24"/>
  <c r="B22" i="24"/>
  <c r="D21" i="24"/>
  <c r="C21" i="24"/>
  <c r="B21" i="24"/>
  <c r="D20" i="24"/>
  <c r="C20" i="24"/>
  <c r="B20" i="24"/>
  <c r="D19" i="24"/>
  <c r="C19" i="24"/>
  <c r="B19" i="24"/>
  <c r="D18" i="24"/>
  <c r="C18" i="24"/>
  <c r="B18" i="24"/>
  <c r="D17" i="24"/>
  <c r="C17" i="24"/>
  <c r="B17" i="24"/>
  <c r="D16" i="24"/>
  <c r="C16" i="24"/>
  <c r="B16" i="24"/>
  <c r="D15" i="24"/>
  <c r="C15" i="24"/>
  <c r="B15" i="24"/>
  <c r="D14" i="24"/>
  <c r="C14" i="24"/>
  <c r="B14" i="24"/>
  <c r="D13" i="24"/>
  <c r="C13" i="24"/>
  <c r="B13" i="24"/>
  <c r="D12" i="24"/>
  <c r="E12" i="24" s="1"/>
  <c r="D11" i="24"/>
  <c r="E11" i="24" s="1"/>
  <c r="A58" i="14"/>
  <c r="A54" i="14"/>
  <c r="A53" i="14"/>
  <c r="A52" i="14"/>
  <c r="A51" i="14"/>
  <c r="E45" i="14"/>
  <c r="E44" i="14"/>
  <c r="E43" i="14"/>
  <c r="E42" i="14"/>
  <c r="E41" i="14"/>
  <c r="E40" i="14"/>
  <c r="E39" i="14"/>
  <c r="E38" i="14"/>
  <c r="E37" i="14"/>
  <c r="D34" i="14"/>
  <c r="E34" i="14" s="1"/>
  <c r="D33" i="14"/>
  <c r="E33" i="14" s="1"/>
  <c r="D32" i="14"/>
  <c r="E32" i="14" s="1"/>
  <c r="D31" i="14"/>
  <c r="E31" i="14" s="1"/>
  <c r="D30" i="14"/>
  <c r="E30" i="14" s="1"/>
  <c r="D29" i="14"/>
  <c r="E29" i="14" s="1"/>
  <c r="D28" i="14"/>
  <c r="E28" i="14" s="1"/>
  <c r="D27" i="14"/>
  <c r="E27" i="14" s="1"/>
  <c r="D26" i="14"/>
  <c r="E26" i="14" s="1"/>
  <c r="D25" i="14"/>
  <c r="E25" i="14" s="1"/>
  <c r="D24" i="14"/>
  <c r="E24" i="14" s="1"/>
  <c r="D23" i="14"/>
  <c r="E23" i="14" s="1"/>
  <c r="D22" i="14"/>
  <c r="E22" i="14" s="1"/>
  <c r="E19" i="14"/>
  <c r="E18" i="14"/>
  <c r="E17" i="14"/>
  <c r="D14" i="14"/>
  <c r="E14" i="14" s="1"/>
  <c r="D13" i="14"/>
  <c r="E13" i="14" s="1"/>
  <c r="D12" i="14"/>
  <c r="E12" i="14" s="1"/>
  <c r="D11" i="14"/>
  <c r="E11" i="14" s="1"/>
  <c r="A49" i="15"/>
  <c r="E37" i="15"/>
  <c r="E36" i="15"/>
  <c r="E38" i="15" s="1"/>
  <c r="B45" i="15" s="1"/>
  <c r="E33" i="15"/>
  <c r="E32" i="15"/>
  <c r="E31" i="15"/>
  <c r="E30" i="15"/>
  <c r="E29" i="15"/>
  <c r="E28" i="15"/>
  <c r="E27" i="15"/>
  <c r="E26" i="15"/>
  <c r="E25" i="15"/>
  <c r="E24" i="15"/>
  <c r="D21" i="15"/>
  <c r="C21" i="15"/>
  <c r="D20" i="15"/>
  <c r="C20" i="15"/>
  <c r="E20" i="15" s="1"/>
  <c r="D19" i="15"/>
  <c r="C19" i="15"/>
  <c r="E19" i="15" s="1"/>
  <c r="D18" i="15"/>
  <c r="C18" i="15"/>
  <c r="D17" i="15"/>
  <c r="C17" i="15"/>
  <c r="D16" i="15"/>
  <c r="C16" i="15"/>
  <c r="E16" i="15" s="1"/>
  <c r="D15" i="15"/>
  <c r="C15" i="15"/>
  <c r="E15" i="15" s="1"/>
  <c r="D14" i="15"/>
  <c r="C14" i="15"/>
  <c r="D13" i="15"/>
  <c r="C13" i="15"/>
  <c r="D12" i="15"/>
  <c r="E12" i="15" s="1"/>
  <c r="D11" i="15"/>
  <c r="C11" i="15"/>
  <c r="A56" i="13"/>
  <c r="A52" i="13"/>
  <c r="A51" i="13"/>
  <c r="A50" i="13"/>
  <c r="E44" i="13"/>
  <c r="E43" i="13"/>
  <c r="E42" i="13"/>
  <c r="E41" i="13"/>
  <c r="E40" i="13"/>
  <c r="E39" i="13"/>
  <c r="E36" i="13"/>
  <c r="E35" i="13"/>
  <c r="E34" i="13"/>
  <c r="E33" i="13"/>
  <c r="E32" i="13"/>
  <c r="E31" i="13"/>
  <c r="E30" i="13"/>
  <c r="E29" i="13"/>
  <c r="E28" i="13"/>
  <c r="E27" i="13"/>
  <c r="E26" i="13"/>
  <c r="E37" i="13" s="1"/>
  <c r="B51" i="13" s="1"/>
  <c r="D23" i="13"/>
  <c r="E23" i="13" s="1"/>
  <c r="D22" i="13"/>
  <c r="E22" i="13" s="1"/>
  <c r="D21" i="13"/>
  <c r="E21" i="13" s="1"/>
  <c r="D20" i="13"/>
  <c r="E20" i="13" s="1"/>
  <c r="D19" i="13"/>
  <c r="E19" i="13" s="1"/>
  <c r="D18" i="13"/>
  <c r="E18" i="13" s="1"/>
  <c r="D17" i="13"/>
  <c r="E17" i="13" s="1"/>
  <c r="D16" i="13"/>
  <c r="E16" i="13" s="1"/>
  <c r="D15" i="13"/>
  <c r="E15" i="13" s="1"/>
  <c r="D14" i="13"/>
  <c r="E14" i="13" s="1"/>
  <c r="D13" i="13"/>
  <c r="E13" i="13" s="1"/>
  <c r="E12" i="13"/>
  <c r="D12" i="13"/>
  <c r="D11" i="13"/>
  <c r="E11" i="13" s="1"/>
  <c r="A51" i="12"/>
  <c r="A47" i="12"/>
  <c r="A46" i="12"/>
  <c r="A45" i="12"/>
  <c r="A44" i="12"/>
  <c r="E39" i="12"/>
  <c r="B47" i="12" s="1"/>
  <c r="E33" i="12"/>
  <c r="B46" i="12" s="1"/>
  <c r="D25" i="12"/>
  <c r="E25" i="12" s="1"/>
  <c r="D24" i="12"/>
  <c r="E24" i="12" s="1"/>
  <c r="D23" i="12"/>
  <c r="E23" i="12" s="1"/>
  <c r="D22" i="12"/>
  <c r="E22" i="12" s="1"/>
  <c r="D21" i="12"/>
  <c r="E21" i="12" s="1"/>
  <c r="D20" i="12"/>
  <c r="E20" i="12" s="1"/>
  <c r="D19" i="12"/>
  <c r="E19" i="12" s="1"/>
  <c r="D18" i="12"/>
  <c r="E18" i="12" s="1"/>
  <c r="D17" i="12"/>
  <c r="E17" i="12" s="1"/>
  <c r="D16" i="12"/>
  <c r="E16" i="12" s="1"/>
  <c r="D15" i="12"/>
  <c r="E15" i="12" s="1"/>
  <c r="D12" i="12"/>
  <c r="E12" i="12" s="1"/>
  <c r="D11" i="12"/>
  <c r="E11" i="12" s="1"/>
  <c r="A53" i="11"/>
  <c r="A50" i="11"/>
  <c r="A49" i="11"/>
  <c r="A48" i="11"/>
  <c r="A47" i="11"/>
  <c r="A46" i="11"/>
  <c r="A45" i="11"/>
  <c r="E39" i="11"/>
  <c r="E40" i="11" s="1"/>
  <c r="B49" i="11" s="1"/>
  <c r="E35" i="11"/>
  <c r="E34" i="11"/>
  <c r="E33" i="11"/>
  <c r="D30" i="11"/>
  <c r="E30" i="11" s="1"/>
  <c r="D29" i="11"/>
  <c r="E29" i="11" s="1"/>
  <c r="D28" i="11"/>
  <c r="E28" i="11" s="1"/>
  <c r="D27" i="11"/>
  <c r="E27" i="11" s="1"/>
  <c r="D26" i="11"/>
  <c r="E26" i="11" s="1"/>
  <c r="D25" i="11"/>
  <c r="E25" i="11" s="1"/>
  <c r="D24" i="11"/>
  <c r="E24" i="11" s="1"/>
  <c r="D23" i="11"/>
  <c r="E23" i="11" s="1"/>
  <c r="D22" i="11"/>
  <c r="E22" i="11" s="1"/>
  <c r="D21" i="11"/>
  <c r="E21" i="11" s="1"/>
  <c r="D20" i="11"/>
  <c r="E20" i="11" s="1"/>
  <c r="E17" i="11"/>
  <c r="E16" i="11"/>
  <c r="E18" i="11" s="1"/>
  <c r="B46" i="11" s="1"/>
  <c r="D13" i="11"/>
  <c r="E13" i="11" s="1"/>
  <c r="D12" i="11"/>
  <c r="E12" i="11" s="1"/>
  <c r="D11" i="11"/>
  <c r="E11" i="11" s="1"/>
  <c r="E49" i="10"/>
  <c r="E48" i="10"/>
  <c r="E47" i="10"/>
  <c r="E46" i="10"/>
  <c r="E45" i="10"/>
  <c r="E44" i="10"/>
  <c r="E41" i="10"/>
  <c r="E40" i="10"/>
  <c r="E39" i="10"/>
  <c r="E38" i="10"/>
  <c r="E42" i="10" s="1"/>
  <c r="B58" i="10" s="1"/>
  <c r="E35" i="10"/>
  <c r="E34" i="10"/>
  <c r="E33" i="10"/>
  <c r="E32" i="10"/>
  <c r="E31" i="10"/>
  <c r="E30" i="10"/>
  <c r="E29" i="10"/>
  <c r="E28" i="10"/>
  <c r="E36" i="10" s="1"/>
  <c r="B57" i="10" s="1"/>
  <c r="E27" i="10"/>
  <c r="E26" i="10"/>
  <c r="E25" i="10"/>
  <c r="E22" i="10"/>
  <c r="E21" i="10"/>
  <c r="E20" i="10"/>
  <c r="E19" i="10"/>
  <c r="E18" i="10"/>
  <c r="E17" i="10"/>
  <c r="E14" i="10"/>
  <c r="E13" i="10"/>
  <c r="E12" i="10"/>
  <c r="E11" i="10"/>
  <c r="A73" i="9"/>
  <c r="A69" i="9"/>
  <c r="A68" i="9"/>
  <c r="A67" i="9"/>
  <c r="A66" i="9"/>
  <c r="E60" i="9"/>
  <c r="E59" i="9"/>
  <c r="E58" i="9"/>
  <c r="E57" i="9"/>
  <c r="E56" i="9"/>
  <c r="E53" i="9"/>
  <c r="E52" i="9"/>
  <c r="E51" i="9"/>
  <c r="E50" i="9"/>
  <c r="E49" i="9"/>
  <c r="E48" i="9"/>
  <c r="D45" i="9"/>
  <c r="E45" i="9" s="1"/>
  <c r="D44" i="9"/>
  <c r="E44" i="9" s="1"/>
  <c r="D43" i="9"/>
  <c r="E43" i="9" s="1"/>
  <c r="D42" i="9"/>
  <c r="E42" i="9" s="1"/>
  <c r="D41" i="9"/>
  <c r="E41" i="9" s="1"/>
  <c r="D40" i="9"/>
  <c r="E40" i="9" s="1"/>
  <c r="D39" i="9"/>
  <c r="E39" i="9" s="1"/>
  <c r="D38" i="9"/>
  <c r="E38" i="9" s="1"/>
  <c r="D37" i="9"/>
  <c r="E37" i="9" s="1"/>
  <c r="D36" i="9"/>
  <c r="E36" i="9" s="1"/>
  <c r="D35" i="9"/>
  <c r="E35" i="9" s="1"/>
  <c r="D34" i="9"/>
  <c r="E34" i="9" s="1"/>
  <c r="D33" i="9"/>
  <c r="E33" i="9" s="1"/>
  <c r="D32" i="9"/>
  <c r="E32" i="9" s="1"/>
  <c r="D31" i="9"/>
  <c r="E31" i="9" s="1"/>
  <c r="D30" i="9"/>
  <c r="E30" i="9" s="1"/>
  <c r="D29" i="9"/>
  <c r="E29" i="9" s="1"/>
  <c r="D28" i="9"/>
  <c r="E28" i="9" s="1"/>
  <c r="D27" i="9"/>
  <c r="E27" i="9" s="1"/>
  <c r="D26" i="9"/>
  <c r="E26" i="9" s="1"/>
  <c r="D25" i="9"/>
  <c r="E25" i="9" s="1"/>
  <c r="D24" i="9"/>
  <c r="E24" i="9" s="1"/>
  <c r="D23" i="9"/>
  <c r="E23" i="9" s="1"/>
  <c r="D22" i="9"/>
  <c r="E22" i="9" s="1"/>
  <c r="D21" i="9"/>
  <c r="E21" i="9" s="1"/>
  <c r="D20" i="9"/>
  <c r="E20" i="9" s="1"/>
  <c r="D19" i="9"/>
  <c r="E19" i="9" s="1"/>
  <c r="D18" i="9"/>
  <c r="E18" i="9" s="1"/>
  <c r="D17" i="9"/>
  <c r="E17" i="9" s="1"/>
  <c r="D16" i="9"/>
  <c r="E16" i="9" s="1"/>
  <c r="D13" i="9"/>
  <c r="E13" i="9" s="1"/>
  <c r="D12" i="9"/>
  <c r="E12" i="9" s="1"/>
  <c r="D11" i="9"/>
  <c r="E11" i="9" s="1"/>
  <c r="E33" i="50"/>
  <c r="E32" i="50"/>
  <c r="E34" i="50" s="1"/>
  <c r="B42" i="50" s="1"/>
  <c r="E30" i="50"/>
  <c r="B41" i="50" s="1"/>
  <c r="E29" i="50"/>
  <c r="E28" i="50"/>
  <c r="E27" i="50"/>
  <c r="D24" i="50"/>
  <c r="E24" i="50" s="1"/>
  <c r="D23" i="50"/>
  <c r="E23" i="50" s="1"/>
  <c r="D22" i="50"/>
  <c r="E22" i="50" s="1"/>
  <c r="D21" i="50"/>
  <c r="E21" i="50" s="1"/>
  <c r="D20" i="50"/>
  <c r="E20" i="50" s="1"/>
  <c r="D19" i="50"/>
  <c r="E19" i="50" s="1"/>
  <c r="D18" i="50"/>
  <c r="E18" i="50" s="1"/>
  <c r="D17" i="50"/>
  <c r="E17" i="50" s="1"/>
  <c r="D16" i="50"/>
  <c r="E16" i="50" s="1"/>
  <c r="D13" i="50"/>
  <c r="E13" i="50" s="1"/>
  <c r="E12" i="50"/>
  <c r="E11" i="50"/>
  <c r="A62" i="8"/>
  <c r="A58" i="8"/>
  <c r="A57" i="8"/>
  <c r="A56" i="8"/>
  <c r="A55" i="8"/>
  <c r="E49" i="8"/>
  <c r="E48" i="8"/>
  <c r="E47" i="8"/>
  <c r="E46" i="8"/>
  <c r="E43" i="8"/>
  <c r="E42" i="8"/>
  <c r="E41" i="8"/>
  <c r="E40" i="8"/>
  <c r="E44" i="8" s="1"/>
  <c r="B57" i="8" s="1"/>
  <c r="E39" i="8"/>
  <c r="E38" i="8"/>
  <c r="D35" i="8"/>
  <c r="C35" i="8"/>
  <c r="B35" i="8"/>
  <c r="D34" i="8"/>
  <c r="E34" i="8" s="1"/>
  <c r="D33" i="8"/>
  <c r="E33" i="8" s="1"/>
  <c r="D32" i="8"/>
  <c r="C32" i="8"/>
  <c r="B32" i="8"/>
  <c r="D31" i="8"/>
  <c r="C31" i="8"/>
  <c r="B31" i="8"/>
  <c r="D30" i="8"/>
  <c r="C30" i="8"/>
  <c r="B30" i="8"/>
  <c r="D29" i="8"/>
  <c r="C29" i="8"/>
  <c r="B29" i="8"/>
  <c r="D28" i="8"/>
  <c r="C28" i="8"/>
  <c r="B28" i="8"/>
  <c r="D27" i="8"/>
  <c r="C27" i="8"/>
  <c r="B27" i="8"/>
  <c r="D26" i="8"/>
  <c r="C26" i="8"/>
  <c r="B26" i="8"/>
  <c r="D25" i="8"/>
  <c r="C25" i="8"/>
  <c r="B25" i="8"/>
  <c r="D24" i="8"/>
  <c r="C24" i="8"/>
  <c r="B24" i="8"/>
  <c r="D23" i="8"/>
  <c r="C23" i="8"/>
  <c r="B23" i="8"/>
  <c r="D22" i="8"/>
  <c r="C22" i="8"/>
  <c r="B22" i="8"/>
  <c r="D21" i="8"/>
  <c r="C21" i="8"/>
  <c r="B21" i="8"/>
  <c r="D20" i="8"/>
  <c r="C20" i="8"/>
  <c r="B20" i="8"/>
  <c r="D19" i="8"/>
  <c r="C19" i="8"/>
  <c r="B19" i="8"/>
  <c r="D18" i="8"/>
  <c r="C18" i="8"/>
  <c r="B18" i="8"/>
  <c r="D17" i="8"/>
  <c r="C17" i="8"/>
  <c r="B17" i="8"/>
  <c r="D16" i="8"/>
  <c r="C16" i="8"/>
  <c r="B16" i="8"/>
  <c r="D13" i="8"/>
  <c r="E13" i="8" s="1"/>
  <c r="D12" i="8"/>
  <c r="C12" i="8"/>
  <c r="D11" i="8"/>
  <c r="E11" i="8" s="1"/>
  <c r="B11" i="8"/>
  <c r="A60" i="23"/>
  <c r="A56" i="23"/>
  <c r="A55" i="23"/>
  <c r="A54" i="23"/>
  <c r="A53" i="23"/>
  <c r="E47" i="23"/>
  <c r="E46" i="23"/>
  <c r="E48" i="23" s="1"/>
  <c r="B56" i="23" s="1"/>
  <c r="E43" i="23"/>
  <c r="E42" i="23"/>
  <c r="E41" i="23"/>
  <c r="E40" i="23"/>
  <c r="E39" i="23"/>
  <c r="E38" i="23"/>
  <c r="D35" i="23"/>
  <c r="C35" i="23"/>
  <c r="B35" i="23"/>
  <c r="D34" i="23"/>
  <c r="E34" i="23" s="1"/>
  <c r="D33" i="23"/>
  <c r="E33" i="23" s="1"/>
  <c r="D32" i="23"/>
  <c r="C32" i="23"/>
  <c r="B32" i="23"/>
  <c r="D31" i="23"/>
  <c r="C31" i="23"/>
  <c r="B31" i="23"/>
  <c r="D30" i="23"/>
  <c r="C30" i="23"/>
  <c r="B30" i="23"/>
  <c r="D29" i="23"/>
  <c r="C29" i="23"/>
  <c r="B29" i="23"/>
  <c r="D28" i="23"/>
  <c r="C28" i="23"/>
  <c r="B28" i="23"/>
  <c r="D27" i="23"/>
  <c r="C27" i="23"/>
  <c r="B27" i="23"/>
  <c r="D26" i="23"/>
  <c r="C26" i="23"/>
  <c r="B26" i="23"/>
  <c r="D25" i="23"/>
  <c r="C25" i="23"/>
  <c r="B25" i="23"/>
  <c r="D24" i="23"/>
  <c r="C24" i="23"/>
  <c r="B24" i="23"/>
  <c r="D23" i="23"/>
  <c r="C23" i="23"/>
  <c r="B23" i="23"/>
  <c r="D22" i="23"/>
  <c r="C22" i="23"/>
  <c r="B22" i="23"/>
  <c r="D21" i="23"/>
  <c r="C21" i="23"/>
  <c r="B21" i="23"/>
  <c r="D20" i="23"/>
  <c r="C20" i="23"/>
  <c r="B20" i="23"/>
  <c r="D19" i="23"/>
  <c r="C19" i="23"/>
  <c r="B19" i="23"/>
  <c r="D18" i="23"/>
  <c r="C18" i="23"/>
  <c r="B18" i="23"/>
  <c r="D17" i="23"/>
  <c r="C17" i="23"/>
  <c r="B17" i="23"/>
  <c r="D16" i="23"/>
  <c r="C16" i="23"/>
  <c r="B16" i="23"/>
  <c r="D13" i="23"/>
  <c r="E13" i="23" s="1"/>
  <c r="D12" i="23"/>
  <c r="E12" i="23" s="1"/>
  <c r="B12" i="23"/>
  <c r="D11" i="23"/>
  <c r="E11" i="23" s="1"/>
  <c r="B11" i="23"/>
  <c r="A59" i="7"/>
  <c r="A55" i="7"/>
  <c r="A54" i="7"/>
  <c r="A53" i="7"/>
  <c r="A52" i="7"/>
  <c r="E47" i="7"/>
  <c r="B55" i="7" s="1"/>
  <c r="E46" i="7"/>
  <c r="E45" i="7"/>
  <c r="E42" i="7"/>
  <c r="E41" i="7"/>
  <c r="E40" i="7"/>
  <c r="E39" i="7"/>
  <c r="E38" i="7"/>
  <c r="E37" i="7"/>
  <c r="D34" i="7"/>
  <c r="C34" i="7"/>
  <c r="B34" i="7"/>
  <c r="D33" i="7"/>
  <c r="E33" i="7" s="1"/>
  <c r="D32" i="7"/>
  <c r="C32" i="7"/>
  <c r="B32" i="7"/>
  <c r="D31" i="7"/>
  <c r="C31" i="7"/>
  <c r="B31" i="7"/>
  <c r="D30" i="7"/>
  <c r="C30" i="7"/>
  <c r="B30" i="7"/>
  <c r="D29" i="7"/>
  <c r="C29" i="7"/>
  <c r="B29" i="7"/>
  <c r="D28" i="7"/>
  <c r="C28" i="7"/>
  <c r="B28" i="7"/>
  <c r="D27" i="7"/>
  <c r="C27" i="7"/>
  <c r="B27" i="7"/>
  <c r="D26" i="7"/>
  <c r="C26" i="7"/>
  <c r="E26" i="7" s="1"/>
  <c r="B26" i="7"/>
  <c r="D25" i="7"/>
  <c r="C25" i="7"/>
  <c r="B25" i="7"/>
  <c r="D24" i="7"/>
  <c r="C24" i="7"/>
  <c r="B24" i="7"/>
  <c r="D23" i="7"/>
  <c r="C23" i="7"/>
  <c r="B23" i="7"/>
  <c r="D22" i="7"/>
  <c r="C22" i="7"/>
  <c r="B22" i="7"/>
  <c r="D21" i="7"/>
  <c r="C21" i="7"/>
  <c r="B21" i="7"/>
  <c r="D20" i="7"/>
  <c r="C20" i="7"/>
  <c r="B20" i="7"/>
  <c r="D19" i="7"/>
  <c r="C19" i="7"/>
  <c r="B19" i="7"/>
  <c r="D18" i="7"/>
  <c r="C18" i="7"/>
  <c r="E18" i="7" s="1"/>
  <c r="B18" i="7"/>
  <c r="D17" i="7"/>
  <c r="C17" i="7"/>
  <c r="B17" i="7"/>
  <c r="D16" i="7"/>
  <c r="C16" i="7"/>
  <c r="B16" i="7"/>
  <c r="D13" i="7"/>
  <c r="E13" i="7" s="1"/>
  <c r="D12" i="7"/>
  <c r="E12" i="7" s="1"/>
  <c r="B12" i="7"/>
  <c r="D11" i="7"/>
  <c r="E11" i="7" s="1"/>
  <c r="B11" i="7"/>
  <c r="A69" i="6"/>
  <c r="A65" i="6"/>
  <c r="A64" i="6"/>
  <c r="A63" i="6"/>
  <c r="A62" i="6"/>
  <c r="A61" i="6"/>
  <c r="A60" i="6"/>
  <c r="E55" i="6"/>
  <c r="E54" i="6"/>
  <c r="B65" i="6" s="1"/>
  <c r="E51" i="6"/>
  <c r="E50" i="6"/>
  <c r="E49" i="6"/>
  <c r="E48" i="6"/>
  <c r="E45" i="6"/>
  <c r="E44" i="6"/>
  <c r="E43" i="6"/>
  <c r="E42" i="6"/>
  <c r="E41" i="6"/>
  <c r="E38" i="6"/>
  <c r="D37" i="6"/>
  <c r="E37" i="6" s="1"/>
  <c r="D36" i="6"/>
  <c r="E36" i="6" s="1"/>
  <c r="D35" i="6"/>
  <c r="E35" i="6" s="1"/>
  <c r="D34" i="6"/>
  <c r="E34" i="6" s="1"/>
  <c r="D33" i="6"/>
  <c r="E33" i="6" s="1"/>
  <c r="D32" i="6"/>
  <c r="E32" i="6" s="1"/>
  <c r="D31" i="6"/>
  <c r="E31" i="6" s="1"/>
  <c r="D30" i="6"/>
  <c r="E30" i="6" s="1"/>
  <c r="D29" i="6"/>
  <c r="E29" i="6" s="1"/>
  <c r="D28" i="6"/>
  <c r="E28" i="6" s="1"/>
  <c r="D27" i="6"/>
  <c r="E27" i="6" s="1"/>
  <c r="D26" i="6"/>
  <c r="E26" i="6" s="1"/>
  <c r="D25" i="6"/>
  <c r="E25" i="6" s="1"/>
  <c r="E22" i="6"/>
  <c r="E21" i="6"/>
  <c r="E20" i="6"/>
  <c r="E19" i="6"/>
  <c r="E18" i="6"/>
  <c r="E17" i="6"/>
  <c r="E16" i="6"/>
  <c r="E23" i="6" s="1"/>
  <c r="B61" i="6" s="1"/>
  <c r="D13" i="6"/>
  <c r="E13" i="6" s="1"/>
  <c r="D12" i="6"/>
  <c r="E12" i="6" s="1"/>
  <c r="E11" i="6"/>
  <c r="A69" i="5"/>
  <c r="A65" i="5"/>
  <c r="A64" i="5"/>
  <c r="A63" i="5"/>
  <c r="A62" i="5"/>
  <c r="A61" i="5"/>
  <c r="A60" i="5"/>
  <c r="E55" i="5"/>
  <c r="E54" i="5"/>
  <c r="B65" i="5" s="1"/>
  <c r="E51" i="5"/>
  <c r="E50" i="5"/>
  <c r="E49" i="5"/>
  <c r="E48" i="5"/>
  <c r="E52" i="5" s="1"/>
  <c r="B64" i="5" s="1"/>
  <c r="E45" i="5"/>
  <c r="E44" i="5"/>
  <c r="E43" i="5"/>
  <c r="E42" i="5"/>
  <c r="E41" i="5"/>
  <c r="E38" i="5"/>
  <c r="D37" i="5"/>
  <c r="E37" i="5" s="1"/>
  <c r="D36" i="5"/>
  <c r="E36" i="5" s="1"/>
  <c r="D35" i="5"/>
  <c r="E35" i="5" s="1"/>
  <c r="D34" i="5"/>
  <c r="E34" i="5" s="1"/>
  <c r="D33" i="5"/>
  <c r="E33" i="5" s="1"/>
  <c r="D32" i="5"/>
  <c r="E32" i="5" s="1"/>
  <c r="D31" i="5"/>
  <c r="E31" i="5" s="1"/>
  <c r="D30" i="5"/>
  <c r="E30" i="5" s="1"/>
  <c r="D29" i="5"/>
  <c r="E29" i="5" s="1"/>
  <c r="D28" i="5"/>
  <c r="E28" i="5" s="1"/>
  <c r="D27" i="5"/>
  <c r="E27" i="5" s="1"/>
  <c r="D26" i="5"/>
  <c r="E26" i="5" s="1"/>
  <c r="D25" i="5"/>
  <c r="E25" i="5" s="1"/>
  <c r="E22" i="5"/>
  <c r="E21" i="5"/>
  <c r="E20" i="5"/>
  <c r="E19" i="5"/>
  <c r="E18" i="5"/>
  <c r="E17" i="5"/>
  <c r="E16" i="5"/>
  <c r="D13" i="5"/>
  <c r="E13" i="5" s="1"/>
  <c r="D12" i="5"/>
  <c r="E12" i="5" s="1"/>
  <c r="E11" i="5"/>
  <c r="A70" i="4"/>
  <c r="A66" i="4"/>
  <c r="A65" i="4"/>
  <c r="A64" i="4"/>
  <c r="A63" i="4"/>
  <c r="A62" i="4"/>
  <c r="E56" i="4"/>
  <c r="E55" i="4"/>
  <c r="E54" i="4"/>
  <c r="E53" i="4"/>
  <c r="E52" i="4"/>
  <c r="E49" i="4"/>
  <c r="E48" i="4"/>
  <c r="E47" i="4"/>
  <c r="E46" i="4"/>
  <c r="E45" i="4"/>
  <c r="E44" i="4"/>
  <c r="E43" i="4"/>
  <c r="E42" i="4"/>
  <c r="E50" i="4" s="1"/>
  <c r="B65" i="4" s="1"/>
  <c r="D39" i="4"/>
  <c r="E39" i="4" s="1"/>
  <c r="D38" i="4"/>
  <c r="E38" i="4" s="1"/>
  <c r="D37" i="4"/>
  <c r="E37" i="4" s="1"/>
  <c r="D36" i="4"/>
  <c r="E36" i="4" s="1"/>
  <c r="D35" i="4"/>
  <c r="E35" i="4" s="1"/>
  <c r="D34" i="4"/>
  <c r="E34" i="4" s="1"/>
  <c r="D33" i="4"/>
  <c r="E33" i="4" s="1"/>
  <c r="D32" i="4"/>
  <c r="E32" i="4" s="1"/>
  <c r="D31" i="4"/>
  <c r="E31" i="4" s="1"/>
  <c r="D30" i="4"/>
  <c r="E30" i="4" s="1"/>
  <c r="D29" i="4"/>
  <c r="E29" i="4" s="1"/>
  <c r="D28" i="4"/>
  <c r="E28" i="4" s="1"/>
  <c r="D27" i="4"/>
  <c r="E27" i="4" s="1"/>
  <c r="E24" i="4"/>
  <c r="E23" i="4"/>
  <c r="E22" i="4"/>
  <c r="E21" i="4"/>
  <c r="E20" i="4"/>
  <c r="E19" i="4"/>
  <c r="E18" i="4"/>
  <c r="D15" i="4"/>
  <c r="E15" i="4" s="1"/>
  <c r="D14" i="4"/>
  <c r="E14" i="4" s="1"/>
  <c r="D13" i="4"/>
  <c r="E13" i="4" s="1"/>
  <c r="D12" i="4"/>
  <c r="E12" i="4" s="1"/>
  <c r="D11" i="4"/>
  <c r="E11" i="4" s="1"/>
  <c r="A57" i="22"/>
  <c r="E45" i="22"/>
  <c r="E44" i="22"/>
  <c r="E41" i="22"/>
  <c r="E40" i="22"/>
  <c r="E39" i="22"/>
  <c r="E38" i="22"/>
  <c r="E42" i="22" s="1"/>
  <c r="B52" i="22" s="1"/>
  <c r="E37" i="22"/>
  <c r="E36" i="22"/>
  <c r="D33" i="22"/>
  <c r="E33" i="22" s="1"/>
  <c r="D32" i="22"/>
  <c r="E32" i="22" s="1"/>
  <c r="D31" i="22"/>
  <c r="E31" i="22" s="1"/>
  <c r="D30" i="22"/>
  <c r="E30" i="22" s="1"/>
  <c r="D29" i="22"/>
  <c r="E29" i="22" s="1"/>
  <c r="D28" i="22"/>
  <c r="E28" i="22" s="1"/>
  <c r="D27" i="22"/>
  <c r="E27" i="22" s="1"/>
  <c r="D26" i="22"/>
  <c r="E26" i="22" s="1"/>
  <c r="D25" i="22"/>
  <c r="E25" i="22" s="1"/>
  <c r="D24" i="22"/>
  <c r="E24" i="22" s="1"/>
  <c r="D23" i="22"/>
  <c r="E23" i="22" s="1"/>
  <c r="D22" i="22"/>
  <c r="E22" i="22" s="1"/>
  <c r="D21" i="22"/>
  <c r="E21" i="22" s="1"/>
  <c r="D20" i="22"/>
  <c r="E20" i="22" s="1"/>
  <c r="D19" i="22"/>
  <c r="E19" i="22" s="1"/>
  <c r="D18" i="22"/>
  <c r="E18" i="22" s="1"/>
  <c r="D17" i="22"/>
  <c r="E17" i="22" s="1"/>
  <c r="D16" i="22"/>
  <c r="E16" i="22" s="1"/>
  <c r="D15" i="22"/>
  <c r="E15" i="22" s="1"/>
  <c r="D14" i="22"/>
  <c r="E14" i="22" s="1"/>
  <c r="D13" i="22"/>
  <c r="E13" i="22" s="1"/>
  <c r="D12" i="22"/>
  <c r="E12" i="22" s="1"/>
  <c r="D11" i="22"/>
  <c r="E11" i="22" s="1"/>
  <c r="A57" i="21"/>
  <c r="E45" i="21"/>
  <c r="E44" i="21"/>
  <c r="E46" i="21" s="1"/>
  <c r="B53" i="21" s="1"/>
  <c r="E41" i="21"/>
  <c r="E40" i="21"/>
  <c r="E39" i="21"/>
  <c r="E38" i="21"/>
  <c r="E37" i="21"/>
  <c r="E36" i="21"/>
  <c r="D33" i="21"/>
  <c r="E33" i="21" s="1"/>
  <c r="D32" i="21"/>
  <c r="E32" i="21" s="1"/>
  <c r="D31" i="21"/>
  <c r="E31" i="21" s="1"/>
  <c r="D30" i="21"/>
  <c r="E30" i="21" s="1"/>
  <c r="D29" i="21"/>
  <c r="E29" i="21" s="1"/>
  <c r="D28" i="21"/>
  <c r="E28" i="21" s="1"/>
  <c r="D27" i="21"/>
  <c r="E27" i="21" s="1"/>
  <c r="D26" i="21"/>
  <c r="E26" i="21" s="1"/>
  <c r="D25" i="21"/>
  <c r="E25" i="21" s="1"/>
  <c r="D24" i="21"/>
  <c r="E24" i="21" s="1"/>
  <c r="D23" i="21"/>
  <c r="E23" i="21" s="1"/>
  <c r="D22" i="21"/>
  <c r="E22" i="21" s="1"/>
  <c r="D21" i="21"/>
  <c r="E21" i="21" s="1"/>
  <c r="D20" i="21"/>
  <c r="E20" i="21" s="1"/>
  <c r="D19" i="21"/>
  <c r="E19" i="21" s="1"/>
  <c r="D18" i="21"/>
  <c r="E18" i="21" s="1"/>
  <c r="D17" i="21"/>
  <c r="E17" i="21" s="1"/>
  <c r="D16" i="21"/>
  <c r="E16" i="21" s="1"/>
  <c r="D15" i="21"/>
  <c r="E15" i="21" s="1"/>
  <c r="D14" i="21"/>
  <c r="E14" i="21" s="1"/>
  <c r="D13" i="21"/>
  <c r="E13" i="21" s="1"/>
  <c r="D12" i="21"/>
  <c r="E12" i="21" s="1"/>
  <c r="D11" i="21"/>
  <c r="E11" i="21" s="1"/>
  <c r="A58" i="3"/>
  <c r="E46" i="3"/>
  <c r="E45" i="3"/>
  <c r="E47" i="3" s="1"/>
  <c r="B54" i="3" s="1"/>
  <c r="E42" i="3"/>
  <c r="E41" i="3"/>
  <c r="E40" i="3"/>
  <c r="E39" i="3"/>
  <c r="E38" i="3"/>
  <c r="E37" i="3"/>
  <c r="D34" i="3"/>
  <c r="C34" i="3"/>
  <c r="D33" i="3"/>
  <c r="C33" i="3"/>
  <c r="D32" i="3"/>
  <c r="C32" i="3"/>
  <c r="D31" i="3"/>
  <c r="C31" i="3"/>
  <c r="E31" i="3" s="1"/>
  <c r="D30" i="3"/>
  <c r="C30" i="3"/>
  <c r="D29" i="3"/>
  <c r="C29" i="3"/>
  <c r="D28" i="3"/>
  <c r="C28" i="3"/>
  <c r="D27" i="3"/>
  <c r="C27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E13" i="3" s="1"/>
  <c r="D12" i="3"/>
  <c r="E12" i="3" s="1"/>
  <c r="D11" i="3"/>
  <c r="E11" i="3" s="1"/>
  <c r="A55" i="2"/>
  <c r="E43" i="2"/>
  <c r="E42" i="2"/>
  <c r="E44" i="2" s="1"/>
  <c r="B51" i="2" s="1"/>
  <c r="E38" i="2"/>
  <c r="E37" i="2"/>
  <c r="E36" i="2"/>
  <c r="E35" i="2"/>
  <c r="E34" i="2"/>
  <c r="E40" i="2" s="1"/>
  <c r="B50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B51" i="1"/>
  <c r="E52" i="6" l="1"/>
  <c r="B64" i="6" s="1"/>
  <c r="E61" i="9"/>
  <c r="B69" i="9" s="1"/>
  <c r="E36" i="11"/>
  <c r="B48" i="11" s="1"/>
  <c r="E45" i="13"/>
  <c r="E20" i="14"/>
  <c r="B52" i="14" s="1"/>
  <c r="E46" i="5"/>
  <c r="B63" i="5" s="1"/>
  <c r="E54" i="9"/>
  <c r="B68" i="9" s="1"/>
  <c r="E15" i="10"/>
  <c r="E46" i="14"/>
  <c r="B54" i="14" s="1"/>
  <c r="E46" i="22"/>
  <c r="B53" i="22" s="1"/>
  <c r="E43" i="7"/>
  <c r="B54" i="7" s="1"/>
  <c r="E46" i="6"/>
  <c r="B63" i="6" s="1"/>
  <c r="E43" i="3"/>
  <c r="B53" i="3" s="1"/>
  <c r="E42" i="21"/>
  <c r="B52" i="21" s="1"/>
  <c r="E23" i="5"/>
  <c r="B61" i="5" s="1"/>
  <c r="E44" i="23"/>
  <c r="B55" i="23" s="1"/>
  <c r="E50" i="10"/>
  <c r="B59" i="10" s="1"/>
  <c r="E38" i="48"/>
  <c r="B47" i="48" s="1"/>
  <c r="E25" i="4"/>
  <c r="B63" i="4" s="1"/>
  <c r="E22" i="7"/>
  <c r="E30" i="7"/>
  <c r="E50" i="8"/>
  <c r="B58" i="8" s="1"/>
  <c r="E29" i="3"/>
  <c r="E33" i="3"/>
  <c r="E57" i="4"/>
  <c r="B66" i="4" s="1"/>
  <c r="E23" i="10"/>
  <c r="B56" i="10" s="1"/>
  <c r="E34" i="15"/>
  <c r="B44" i="15" s="1"/>
  <c r="E40" i="4"/>
  <c r="B64" i="4" s="1"/>
  <c r="E48" i="53"/>
  <c r="E26" i="47" s="1"/>
  <c r="E26" i="52"/>
  <c r="E42" i="52" s="1"/>
  <c r="E14" i="24"/>
  <c r="E18" i="24"/>
  <c r="E22" i="24"/>
  <c r="E14" i="3"/>
  <c r="E20" i="3"/>
  <c r="E22" i="3"/>
  <c r="E24" i="3"/>
  <c r="E26" i="3"/>
  <c r="E30" i="3"/>
  <c r="E18" i="8"/>
  <c r="E22" i="8"/>
  <c r="E38" i="24"/>
  <c r="B47" i="24" s="1"/>
  <c r="B46" i="52"/>
  <c r="E26" i="8"/>
  <c r="E30" i="8"/>
  <c r="E15" i="48"/>
  <c r="E19" i="48"/>
  <c r="E23" i="48"/>
  <c r="E23" i="3"/>
  <c r="E12" i="8"/>
  <c r="E14" i="8" s="1"/>
  <c r="B55" i="8" s="1"/>
  <c r="E24" i="48"/>
  <c r="E18" i="23"/>
  <c r="E22" i="23"/>
  <c r="E26" i="23"/>
  <c r="E30" i="23"/>
  <c r="E13" i="24"/>
  <c r="E17" i="24"/>
  <c r="E21" i="24"/>
  <c r="E25" i="24"/>
  <c r="E41" i="54"/>
  <c r="E24" i="47" s="1"/>
  <c r="E14" i="50"/>
  <c r="E16" i="4"/>
  <c r="E16" i="3"/>
  <c r="E15" i="14"/>
  <c r="B51" i="14" s="1"/>
  <c r="E16" i="24"/>
  <c r="E20" i="24"/>
  <c r="E24" i="24"/>
  <c r="E25" i="48"/>
  <c r="E27" i="3"/>
  <c r="E15" i="3"/>
  <c r="E17" i="3"/>
  <c r="E19" i="3"/>
  <c r="E21" i="3"/>
  <c r="E16" i="7"/>
  <c r="E20" i="7"/>
  <c r="E24" i="7"/>
  <c r="E28" i="7"/>
  <c r="E34" i="7"/>
  <c r="E16" i="23"/>
  <c r="E20" i="23"/>
  <c r="E24" i="23"/>
  <c r="E28" i="23"/>
  <c r="E32" i="23"/>
  <c r="E15" i="24"/>
  <c r="E19" i="24"/>
  <c r="E23" i="24"/>
  <c r="E46" i="9"/>
  <c r="B67" i="9" s="1"/>
  <c r="E17" i="7"/>
  <c r="E21" i="7"/>
  <c r="E25" i="7"/>
  <c r="E29" i="7"/>
  <c r="E17" i="23"/>
  <c r="E21" i="23"/>
  <c r="E25" i="23"/>
  <c r="E29" i="23"/>
  <c r="E17" i="8"/>
  <c r="E21" i="8"/>
  <c r="E25" i="8"/>
  <c r="E29" i="8"/>
  <c r="E24" i="13"/>
  <c r="B50" i="13" s="1"/>
  <c r="E11" i="15"/>
  <c r="E13" i="15"/>
  <c r="E18" i="15"/>
  <c r="E21" i="15"/>
  <c r="E14" i="48"/>
  <c r="E18" i="48"/>
  <c r="E22" i="48"/>
  <c r="E13" i="12"/>
  <c r="B44" i="12" s="1"/>
  <c r="E14" i="5"/>
  <c r="B60" i="5" s="1"/>
  <c r="E39" i="5"/>
  <c r="B62" i="5" s="1"/>
  <c r="E14" i="6"/>
  <c r="B60" i="6" s="1"/>
  <c r="E39" i="6"/>
  <c r="B62" i="6" s="1"/>
  <c r="E16" i="8"/>
  <c r="E20" i="8"/>
  <c r="E24" i="8"/>
  <c r="E28" i="8"/>
  <c r="E32" i="8"/>
  <c r="E13" i="48"/>
  <c r="E17" i="48"/>
  <c r="E21" i="48"/>
  <c r="E18" i="3"/>
  <c r="E25" i="3"/>
  <c r="E28" i="3"/>
  <c r="E32" i="3"/>
  <c r="E34" i="3"/>
  <c r="E14" i="7"/>
  <c r="B52" i="7" s="1"/>
  <c r="E19" i="7"/>
  <c r="E23" i="7"/>
  <c r="E27" i="7"/>
  <c r="E31" i="7"/>
  <c r="E32" i="7"/>
  <c r="E14" i="23"/>
  <c r="E19" i="23"/>
  <c r="E23" i="23"/>
  <c r="E27" i="23"/>
  <c r="E31" i="23"/>
  <c r="E35" i="23"/>
  <c r="E19" i="8"/>
  <c r="E23" i="8"/>
  <c r="E27" i="8"/>
  <c r="E31" i="8"/>
  <c r="E35" i="8"/>
  <c r="E14" i="9"/>
  <c r="B66" i="9" s="1"/>
  <c r="B70" i="9" s="1"/>
  <c r="E14" i="11"/>
  <c r="E31" i="11"/>
  <c r="B47" i="11" s="1"/>
  <c r="E14" i="15"/>
  <c r="E17" i="15"/>
  <c r="E16" i="48"/>
  <c r="E20" i="48"/>
  <c r="E35" i="14"/>
  <c r="B53" i="14" s="1"/>
  <c r="E46" i="13"/>
  <c r="B52" i="13"/>
  <c r="E26" i="12"/>
  <c r="B45" i="12" s="1"/>
  <c r="E40" i="12"/>
  <c r="B55" i="10"/>
  <c r="B60" i="10" s="1"/>
  <c r="E51" i="10"/>
  <c r="B39" i="50"/>
  <c r="E25" i="50"/>
  <c r="B40" i="50" s="1"/>
  <c r="B53" i="23"/>
  <c r="E34" i="22"/>
  <c r="E34" i="21"/>
  <c r="E32" i="2"/>
  <c r="E58" i="4" l="1"/>
  <c r="B67" i="4" s="1"/>
  <c r="B62" i="4"/>
  <c r="E41" i="11"/>
  <c r="B50" i="11" s="1"/>
  <c r="E26" i="24"/>
  <c r="E42" i="24" s="1"/>
  <c r="B49" i="24" s="1"/>
  <c r="E62" i="9"/>
  <c r="E36" i="23"/>
  <c r="B54" i="23" s="1"/>
  <c r="E36" i="8"/>
  <c r="B56" i="8" s="1"/>
  <c r="B59" i="8" s="1"/>
  <c r="E35" i="7"/>
  <c r="B53" i="7" s="1"/>
  <c r="B56" i="7" s="1"/>
  <c r="E35" i="3"/>
  <c r="B52" i="3" s="1"/>
  <c r="B66" i="6"/>
  <c r="B49" i="52"/>
  <c r="E25" i="47"/>
  <c r="B46" i="24"/>
  <c r="E56" i="6"/>
  <c r="E26" i="48"/>
  <c r="B46" i="48" s="1"/>
  <c r="B66" i="5"/>
  <c r="B45" i="11"/>
  <c r="E22" i="15"/>
  <c r="E56" i="5"/>
  <c r="B53" i="13"/>
  <c r="E47" i="14"/>
  <c r="B55" i="14"/>
  <c r="B48" i="12"/>
  <c r="E35" i="50"/>
  <c r="B43" i="50"/>
  <c r="E49" i="23"/>
  <c r="B57" i="23"/>
  <c r="B51" i="22"/>
  <c r="E47" i="22"/>
  <c r="B54" i="22" s="1"/>
  <c r="B51" i="21"/>
  <c r="E47" i="21"/>
  <c r="B54" i="21" s="1"/>
  <c r="E45" i="2"/>
  <c r="B52" i="2" s="1"/>
  <c r="B49" i="2"/>
  <c r="B52" i="1"/>
  <c r="B33" i="36"/>
  <c r="E17" i="36"/>
  <c r="E11" i="25"/>
  <c r="E12" i="25"/>
  <c r="E13" i="25"/>
  <c r="E14" i="25"/>
  <c r="E15" i="25"/>
  <c r="E12" i="44"/>
  <c r="E12" i="41"/>
  <c r="E25" i="37"/>
  <c r="E18" i="36"/>
  <c r="E24" i="37"/>
  <c r="E16" i="45"/>
  <c r="A24" i="46"/>
  <c r="A23" i="46"/>
  <c r="E17" i="46"/>
  <c r="E16" i="46"/>
  <c r="E13" i="46"/>
  <c r="E12" i="46"/>
  <c r="E11" i="46"/>
  <c r="E14" i="46" s="1"/>
  <c r="A24" i="45"/>
  <c r="A23" i="45"/>
  <c r="E17" i="45"/>
  <c r="E13" i="45"/>
  <c r="E12" i="45"/>
  <c r="E11" i="45"/>
  <c r="A25" i="44"/>
  <c r="A24" i="44"/>
  <c r="E18" i="44"/>
  <c r="E17" i="44"/>
  <c r="E14" i="44"/>
  <c r="E13" i="44"/>
  <c r="E11" i="44"/>
  <c r="A28" i="43"/>
  <c r="A27" i="43"/>
  <c r="E21" i="43"/>
  <c r="E20" i="43"/>
  <c r="E19" i="43"/>
  <c r="E16" i="43"/>
  <c r="E15" i="43"/>
  <c r="E14" i="43"/>
  <c r="E13" i="43"/>
  <c r="E12" i="43"/>
  <c r="A26" i="42"/>
  <c r="A25" i="42"/>
  <c r="E19" i="42"/>
  <c r="E18" i="42"/>
  <c r="E20" i="42" s="1"/>
  <c r="B26" i="42" s="1"/>
  <c r="E15" i="42"/>
  <c r="E14" i="42"/>
  <c r="E13" i="42"/>
  <c r="E12" i="42"/>
  <c r="A26" i="41"/>
  <c r="A25" i="41"/>
  <c r="E19" i="41"/>
  <c r="E18" i="41"/>
  <c r="E15" i="41"/>
  <c r="E14" i="41"/>
  <c r="E13" i="41"/>
  <c r="A26" i="39"/>
  <c r="A25" i="39"/>
  <c r="E19" i="39"/>
  <c r="E18" i="39"/>
  <c r="E15" i="39"/>
  <c r="E14" i="39"/>
  <c r="E13" i="39"/>
  <c r="E12" i="39"/>
  <c r="B24" i="38"/>
  <c r="E13" i="38"/>
  <c r="E12" i="38"/>
  <c r="E21" i="37"/>
  <c r="E20" i="37"/>
  <c r="E19" i="37"/>
  <c r="E18" i="37"/>
  <c r="E17" i="37"/>
  <c r="E14" i="37"/>
  <c r="E13" i="37"/>
  <c r="E12" i="37"/>
  <c r="E25" i="36"/>
  <c r="E24" i="36"/>
  <c r="E23" i="36"/>
  <c r="E22" i="36"/>
  <c r="E21" i="36"/>
  <c r="E14" i="36"/>
  <c r="E13" i="36"/>
  <c r="E12" i="36"/>
  <c r="E10" i="25"/>
  <c r="E18" i="25"/>
  <c r="E19" i="25"/>
  <c r="A25" i="25"/>
  <c r="A26" i="25"/>
  <c r="E18" i="46" l="1"/>
  <c r="B24" i="46" s="1"/>
  <c r="E48" i="7"/>
  <c r="E20" i="39"/>
  <c r="B26" i="39" s="1"/>
  <c r="E51" i="8"/>
  <c r="E42" i="48"/>
  <c r="B49" i="48" s="1"/>
  <c r="E48" i="3"/>
  <c r="B55" i="3" s="1"/>
  <c r="B43" i="15"/>
  <c r="B46" i="15" s="1"/>
  <c r="E39" i="15"/>
  <c r="E16" i="25"/>
  <c r="E20" i="25"/>
  <c r="B26" i="25" s="1"/>
  <c r="E20" i="41"/>
  <c r="B26" i="41" s="1"/>
  <c r="E16" i="41"/>
  <c r="B25" i="41" s="1"/>
  <c r="B27" i="41" s="1"/>
  <c r="E16" i="39"/>
  <c r="B25" i="39" s="1"/>
  <c r="B27" i="39" s="1"/>
  <c r="E17" i="43"/>
  <c r="B27" i="43" s="1"/>
  <c r="E16" i="42"/>
  <c r="B25" i="42" s="1"/>
  <c r="B27" i="42" s="1"/>
  <c r="E26" i="37"/>
  <c r="B33" i="37" s="1"/>
  <c r="E19" i="36"/>
  <c r="B32" i="36" s="1"/>
  <c r="E22" i="37"/>
  <c r="B32" i="37" s="1"/>
  <c r="E15" i="37"/>
  <c r="B31" i="37" s="1"/>
  <c r="E15" i="36"/>
  <c r="B31" i="36" s="1"/>
  <c r="B34" i="36" s="1"/>
  <c r="E22" i="43"/>
  <c r="B28" i="43" s="1"/>
  <c r="E19" i="44"/>
  <c r="B25" i="44" s="1"/>
  <c r="E14" i="38"/>
  <c r="E19" i="38" s="1"/>
  <c r="B25" i="38" s="1"/>
  <c r="H32" i="47" s="1"/>
  <c r="E15" i="44"/>
  <c r="B24" i="44" s="1"/>
  <c r="E14" i="45"/>
  <c r="B23" i="45" s="1"/>
  <c r="E18" i="45"/>
  <c r="B24" i="45" s="1"/>
  <c r="B23" i="46"/>
  <c r="B25" i="46" s="1"/>
  <c r="E19" i="46"/>
  <c r="H37" i="47" s="1"/>
  <c r="E21" i="25" l="1"/>
  <c r="E21" i="42"/>
  <c r="H35" i="47" s="1"/>
  <c r="E21" i="39"/>
  <c r="H33" i="47" s="1"/>
  <c r="B25" i="25"/>
  <c r="B27" i="25" s="1"/>
  <c r="H41" i="47" s="1"/>
  <c r="B34" i="37"/>
  <c r="E21" i="41"/>
  <c r="H34" i="47" s="1"/>
  <c r="E27" i="37"/>
  <c r="F46" i="47" s="1"/>
  <c r="E27" i="36"/>
  <c r="F45" i="47" s="1"/>
  <c r="E19" i="45"/>
  <c r="H38" i="47" s="1"/>
  <c r="B23" i="38"/>
  <c r="B26" i="44"/>
  <c r="B29" i="43"/>
  <c r="E23" i="43"/>
  <c r="H36" i="47" s="1"/>
  <c r="E20" i="44"/>
  <c r="H39" i="47" s="1"/>
  <c r="B25" i="45"/>
</calcChain>
</file>

<file path=xl/sharedStrings.xml><?xml version="1.0" encoding="utf-8"?>
<sst xmlns="http://schemas.openxmlformats.org/spreadsheetml/2006/main" count="2727" uniqueCount="548">
  <si>
    <t xml:space="preserve">Custo Operacional de Produção Agrícola </t>
  </si>
  <si>
    <t>Cultura: Café</t>
  </si>
  <si>
    <t>Ciclo: Anual</t>
  </si>
  <si>
    <t>Nível de Tecnologia: Baixa</t>
  </si>
  <si>
    <t>Produtividade: 25-30 sc/ha</t>
  </si>
  <si>
    <t>Intervalo de Plantio: Novembro a Janeiro</t>
  </si>
  <si>
    <t>Custo de Produção/hectare</t>
  </si>
  <si>
    <t>Especificações</t>
  </si>
  <si>
    <t>1-INSUMOS</t>
  </si>
  <si>
    <t>Unidade</t>
  </si>
  <si>
    <t>Quantidade/ha</t>
  </si>
  <si>
    <t>Valor Unitário</t>
  </si>
  <si>
    <t>Valor/ha</t>
  </si>
  <si>
    <t>Adubo de cobertura</t>
  </si>
  <si>
    <t>Ton</t>
  </si>
  <si>
    <t>Calcáreo</t>
  </si>
  <si>
    <t>Fungicida 1</t>
  </si>
  <si>
    <t>Kg/L</t>
  </si>
  <si>
    <t>Fungicida 2</t>
  </si>
  <si>
    <t>Fungicida 3</t>
  </si>
  <si>
    <t>Fungicida 4</t>
  </si>
  <si>
    <t>Inseticida 1</t>
  </si>
  <si>
    <t>Inseticida 2</t>
  </si>
  <si>
    <t>Inseticida 3</t>
  </si>
  <si>
    <t>Inseticida 4</t>
  </si>
  <si>
    <t>Inseticida 5</t>
  </si>
  <si>
    <t>Acaricida 1</t>
  </si>
  <si>
    <t>Acaricida 2</t>
  </si>
  <si>
    <t>Acaricida 3</t>
  </si>
  <si>
    <t>Herbicida 1</t>
  </si>
  <si>
    <t>Herbicida 2</t>
  </si>
  <si>
    <t>Herbicida 3</t>
  </si>
  <si>
    <t>Adubo Foliar 1</t>
  </si>
  <si>
    <t>Adubo Foliar 2</t>
  </si>
  <si>
    <t>Adubo Foliar 3</t>
  </si>
  <si>
    <t>Adubo Foliar 4</t>
  </si>
  <si>
    <t>Subtotal 1:</t>
  </si>
  <si>
    <t>2-SERVIÇOS/MÃO DE OBRA</t>
  </si>
  <si>
    <t>Adubação de Solo</t>
  </si>
  <si>
    <t>D/H e HM</t>
  </si>
  <si>
    <t>Controle Fitossanitário</t>
  </si>
  <si>
    <t>Controle de Plantas Daninhas</t>
  </si>
  <si>
    <t>Tratos culturais</t>
  </si>
  <si>
    <t>Administrativo</t>
  </si>
  <si>
    <t>Irrigação</t>
  </si>
  <si>
    <t>Subtotal 2:</t>
  </si>
  <si>
    <t>3-COLHEITA/PÓS COLHEITA</t>
  </si>
  <si>
    <t>Mão de Obra</t>
  </si>
  <si>
    <t>D/H</t>
  </si>
  <si>
    <t>Serviços Secador/Benefício</t>
  </si>
  <si>
    <t>R$</t>
  </si>
  <si>
    <t>Subtotal 3:</t>
  </si>
  <si>
    <t xml:space="preserve">TOTAL </t>
  </si>
  <si>
    <t>Orçamento Financiável</t>
  </si>
  <si>
    <t>.</t>
  </si>
  <si>
    <t xml:space="preserve">Jarbas de Pádua Corrêa </t>
  </si>
  <si>
    <t>Engenheiro Agrônomo</t>
  </si>
  <si>
    <t>CREA-MG 59052/D</t>
  </si>
  <si>
    <t>CPF 578.822.826-34</t>
  </si>
  <si>
    <t>Nível de Tecnologia: Média</t>
  </si>
  <si>
    <t>ton</t>
  </si>
  <si>
    <t>Inseticida 6</t>
  </si>
  <si>
    <t>D/H e H/M</t>
  </si>
  <si>
    <t>H/D</t>
  </si>
  <si>
    <t>Secagem/Beneficiamento</t>
  </si>
  <si>
    <t>TOTAL</t>
  </si>
  <si>
    <t>Nível de Tecnologia: Alta</t>
  </si>
  <si>
    <t>Composto Orgânico</t>
  </si>
  <si>
    <t>Fungicida 5</t>
  </si>
  <si>
    <t>Herbicida 4</t>
  </si>
  <si>
    <t xml:space="preserve">Cultura: Alho </t>
  </si>
  <si>
    <t>Ciclo:  120 a 140 dias</t>
  </si>
  <si>
    <t>Intervalo de Plantio: Março a Julho</t>
  </si>
  <si>
    <t>Arrendamento: R$ 12.000,00/ha</t>
  </si>
  <si>
    <t>1-Preparo de solo/Plantio</t>
  </si>
  <si>
    <t>Adubo de Plantio 1</t>
  </si>
  <si>
    <t>Corretivo de solo</t>
  </si>
  <si>
    <t>Adubo de Plantio 2</t>
  </si>
  <si>
    <t>Sementes</t>
  </si>
  <si>
    <t>Kg</t>
  </si>
  <si>
    <t>2-Serviços</t>
  </si>
  <si>
    <t>Preparo de Solo</t>
  </si>
  <si>
    <t>H/T</t>
  </si>
  <si>
    <t>Toalete</t>
  </si>
  <si>
    <t xml:space="preserve">Preparo do Canteiro </t>
  </si>
  <si>
    <t>Debulha</t>
  </si>
  <si>
    <t>Plantio</t>
  </si>
  <si>
    <t>Transportes internos</t>
  </si>
  <si>
    <t>Vernalização</t>
  </si>
  <si>
    <t>D/C</t>
  </si>
  <si>
    <t>3-Tratos Culturais</t>
  </si>
  <si>
    <t>Adubo de Cobertura 1</t>
  </si>
  <si>
    <t>L</t>
  </si>
  <si>
    <t>Adubo de Cobertura 2</t>
  </si>
  <si>
    <t>Adubo de Cobertura 3</t>
  </si>
  <si>
    <t>4-Serviços</t>
  </si>
  <si>
    <t xml:space="preserve">Adubação de Cobertura </t>
  </si>
  <si>
    <t>Aplicação de adubo Foliar</t>
  </si>
  <si>
    <t>Aplicação de Calcário</t>
  </si>
  <si>
    <t>Aplicação fosfatados</t>
  </si>
  <si>
    <t>Aplicação fung/inset</t>
  </si>
  <si>
    <t>Carga/descarga</t>
  </si>
  <si>
    <t xml:space="preserve">Distribuição adubo </t>
  </si>
  <si>
    <t>Subtotal 4:</t>
  </si>
  <si>
    <t>5-Outros Custos</t>
  </si>
  <si>
    <t xml:space="preserve">Caixa de papelão </t>
  </si>
  <si>
    <t>Un</t>
  </si>
  <si>
    <t>Classificação/embalamento</t>
  </si>
  <si>
    <t>Colheita</t>
  </si>
  <si>
    <t>Despesas Administrativas</t>
  </si>
  <si>
    <t>Cura galpão</t>
  </si>
  <si>
    <t>Subtotal 5:</t>
  </si>
  <si>
    <t>Cultura: Cenoura de Inverno</t>
  </si>
  <si>
    <t>Ciclo: 130 dias</t>
  </si>
  <si>
    <t>Arrendamento: R$ 6.000,00/ha</t>
  </si>
  <si>
    <t>Milheiro</t>
  </si>
  <si>
    <t>h/T</t>
  </si>
  <si>
    <t>Gradagem</t>
  </si>
  <si>
    <t>Aplicação Adubo de Plantio 1</t>
  </si>
  <si>
    <t>Aplicação Adubo de Plantio 2</t>
  </si>
  <si>
    <t xml:space="preserve">Subsolagem </t>
  </si>
  <si>
    <t>Construção de Canteiros</t>
  </si>
  <si>
    <t>Adubo Foliar</t>
  </si>
  <si>
    <t>Espalhante</t>
  </si>
  <si>
    <t xml:space="preserve">Fungicida 2 </t>
  </si>
  <si>
    <t>Fungicida 6</t>
  </si>
  <si>
    <t>H</t>
  </si>
  <si>
    <t>Adubação de Cobertura</t>
  </si>
  <si>
    <t xml:space="preserve">Aplicação de Herbicida </t>
  </si>
  <si>
    <t>Aplicação de Inseticida/Fungicida</t>
  </si>
  <si>
    <t>Raleação/Desbaste</t>
  </si>
  <si>
    <t>Arranquio</t>
  </si>
  <si>
    <t>5-Colheita</t>
  </si>
  <si>
    <t xml:space="preserve">Colheita Manual </t>
  </si>
  <si>
    <t>DH</t>
  </si>
  <si>
    <t>Carga e Descarga</t>
  </si>
  <si>
    <t>Transportes Internos</t>
  </si>
  <si>
    <t>6-Outros custos</t>
  </si>
  <si>
    <t>Subtotal 6:</t>
  </si>
  <si>
    <t>Cultura: Cenoura de Verão</t>
  </si>
  <si>
    <t>Cultura: Milho Grão</t>
  </si>
  <si>
    <t>Custo de Produção/Animal</t>
  </si>
  <si>
    <t>1-Insumos</t>
  </si>
  <si>
    <t xml:space="preserve">Corretivo de Solo </t>
  </si>
  <si>
    <t>Sc</t>
  </si>
  <si>
    <t>2-Tratos Culturais</t>
  </si>
  <si>
    <t>Adjuvante 1</t>
  </si>
  <si>
    <t>3-Serviços</t>
  </si>
  <si>
    <t xml:space="preserve">Aplicação de Corretivos </t>
  </si>
  <si>
    <t>H/M</t>
  </si>
  <si>
    <t>Plantio - Plantadeira</t>
  </si>
  <si>
    <t>Adubação de Solo - Cobertura</t>
  </si>
  <si>
    <t>Pulverização</t>
  </si>
  <si>
    <t>Colhedora</t>
  </si>
  <si>
    <t>Colheita - 1 Carreta Graneleira</t>
  </si>
  <si>
    <t>4-Outros custos</t>
  </si>
  <si>
    <t>Frete</t>
  </si>
  <si>
    <t>R$/ha</t>
  </si>
  <si>
    <t>Benefiamento</t>
  </si>
  <si>
    <t>R$/sc</t>
  </si>
  <si>
    <t>Cultura: Soja</t>
  </si>
  <si>
    <t>Adjuvante 2</t>
  </si>
  <si>
    <t>Aplicação Corretivo de Solo</t>
  </si>
  <si>
    <t xml:space="preserve">Plantio </t>
  </si>
  <si>
    <t xml:space="preserve">Pulverização </t>
  </si>
  <si>
    <t>Comercialização + Impostos</t>
  </si>
  <si>
    <t>Cultura: Cebola</t>
  </si>
  <si>
    <t>Produtividade:  70000 kg/ha</t>
  </si>
  <si>
    <t>Corretivo de Solo</t>
  </si>
  <si>
    <t>Aplicação de Adubo de Plantio 1</t>
  </si>
  <si>
    <t xml:space="preserve">Aração </t>
  </si>
  <si>
    <t xml:space="preserve">Encanteiramento </t>
  </si>
  <si>
    <t>Gradagem Niveladora</t>
  </si>
  <si>
    <t>Aplicação de Herbicida</t>
  </si>
  <si>
    <t xml:space="preserve">Irrigação </t>
  </si>
  <si>
    <t>Embalagem Nylon</t>
  </si>
  <si>
    <t>Sc/Há</t>
  </si>
  <si>
    <t xml:space="preserve">Classificação </t>
  </si>
  <si>
    <t>Cultura: Feijão</t>
  </si>
  <si>
    <t xml:space="preserve">Adubação de Plantio </t>
  </si>
  <si>
    <t>Despesas Administrativos</t>
  </si>
  <si>
    <t>Arranquio e bateção</t>
  </si>
  <si>
    <t>R$/há</t>
  </si>
  <si>
    <t>Cultura: Trigo</t>
  </si>
  <si>
    <t>Adubo de Cobertura</t>
  </si>
  <si>
    <t>Cultura: Beterraba</t>
  </si>
  <si>
    <t>Calcário</t>
  </si>
  <si>
    <t>Termofosfato</t>
  </si>
  <si>
    <t xml:space="preserve">Adubo de Plantio </t>
  </si>
  <si>
    <t>Kg/Lt</t>
  </si>
  <si>
    <t xml:space="preserve">Inseticida 1 </t>
  </si>
  <si>
    <t>Distribuição Corretivo e Termofosfato</t>
  </si>
  <si>
    <t>Preparo dos Canteiros</t>
  </si>
  <si>
    <t>Adubação/Cobertura</t>
  </si>
  <si>
    <t>Semeadura</t>
  </si>
  <si>
    <t>Raleamento</t>
  </si>
  <si>
    <t>Transporte Interno</t>
  </si>
  <si>
    <t>Mão de Obra Apoio Colheita</t>
  </si>
  <si>
    <t>Aplicação de Fungicida e Inseticida</t>
  </si>
  <si>
    <t>3-Colheita</t>
  </si>
  <si>
    <t>Limpeza de Canteiro para Colheita</t>
  </si>
  <si>
    <t>Colheita Mecanica</t>
  </si>
  <si>
    <t>Manuseio com Paletes</t>
  </si>
  <si>
    <t>Beneficiamento e embalagens</t>
  </si>
  <si>
    <t xml:space="preserve">Cultura: Repolho </t>
  </si>
  <si>
    <t>Arrendamento: R$ 4.000,00/ha</t>
  </si>
  <si>
    <t>Mudas</t>
  </si>
  <si>
    <t>Adubo Orgânico</t>
  </si>
  <si>
    <t>Inseticida 1 (3x)</t>
  </si>
  <si>
    <t>Inseticida 2 (2x)</t>
  </si>
  <si>
    <t xml:space="preserve">Inseticida 3 (6x) </t>
  </si>
  <si>
    <t>Inseticida 4 (4x)</t>
  </si>
  <si>
    <t>Fungicida 1 (2x)</t>
  </si>
  <si>
    <t>Fungicida 2 (3x)</t>
  </si>
  <si>
    <t>Fungicida 3 (2x)</t>
  </si>
  <si>
    <t>Espalhante (6x)</t>
  </si>
  <si>
    <t>Aplicação de Inseticida e Fungicida</t>
  </si>
  <si>
    <t xml:space="preserve">Mão de Obra Auxiliar </t>
  </si>
  <si>
    <t>Classificação e Embalagem</t>
  </si>
  <si>
    <t>Caixaria</t>
  </si>
  <si>
    <t>Cultura: Batata</t>
  </si>
  <si>
    <t>Ciclo: 80 a 90 dias</t>
  </si>
  <si>
    <t>Adubo de Plantio</t>
  </si>
  <si>
    <t xml:space="preserve">Adubo de Cobertura </t>
  </si>
  <si>
    <t>Termofosfato - Yoorin</t>
  </si>
  <si>
    <t>Nematicida</t>
  </si>
  <si>
    <t>Distribuição Termofosfato</t>
  </si>
  <si>
    <t>Preparo das Leiras</t>
  </si>
  <si>
    <t>Amontoa</t>
  </si>
  <si>
    <t>Mão de Obra Administrativa</t>
  </si>
  <si>
    <t xml:space="preserve">Aplicação de Fungicida e Inseticida </t>
  </si>
  <si>
    <t>Arrancadeira</t>
  </si>
  <si>
    <t>Colheita Manual</t>
  </si>
  <si>
    <t>Bovinocultura de Corte</t>
  </si>
  <si>
    <t>Quantidade/Animal</t>
  </si>
  <si>
    <t>Valor/Animal</t>
  </si>
  <si>
    <t>Volumoso</t>
  </si>
  <si>
    <t>Complemento Mineral</t>
  </si>
  <si>
    <t>Vacina Aftosa</t>
  </si>
  <si>
    <t>Dose</t>
  </si>
  <si>
    <t>Outras Vacinas</t>
  </si>
  <si>
    <t>Serviços de Terceiros</t>
  </si>
  <si>
    <t xml:space="preserve">Mão de Obra - Manejo </t>
  </si>
  <si>
    <t>Nível de Tecnologia:  Alta</t>
  </si>
  <si>
    <t>Ração</t>
  </si>
  <si>
    <t>Bovinocultura de Corte/Leite</t>
  </si>
  <si>
    <t>Nível de Tecnologia:  Média</t>
  </si>
  <si>
    <t>Índice de Fertilidade: 80%</t>
  </si>
  <si>
    <t>Bovinocultura de Leite</t>
  </si>
  <si>
    <t xml:space="preserve">Silagem </t>
  </si>
  <si>
    <t>3-Outros Serviços</t>
  </si>
  <si>
    <t>Vacina Raiva</t>
  </si>
  <si>
    <t>3-Outros Custos</t>
  </si>
  <si>
    <t>Intervalo de Colheita: Junho a Agosto</t>
  </si>
  <si>
    <t>Produtividade: 30-40 sc/ha</t>
  </si>
  <si>
    <t>Produtividade: Acima de 40 sc/ha</t>
  </si>
  <si>
    <t>Cultura: Abacate</t>
  </si>
  <si>
    <t>Produtividade: 12 a 18 ton/ha</t>
  </si>
  <si>
    <t>Intervalo de Colheita: Maio a Outubro</t>
  </si>
  <si>
    <t>Adubo de cobertura 1</t>
  </si>
  <si>
    <t>Adubo de cobertura 2</t>
  </si>
  <si>
    <t>Adubo de cobertura 3</t>
  </si>
  <si>
    <t>Adubo Foliar 5</t>
  </si>
  <si>
    <t>Adubo Foliar 6</t>
  </si>
  <si>
    <t xml:space="preserve">D/H </t>
  </si>
  <si>
    <t>Tratos culturais (poda)</t>
  </si>
  <si>
    <t>R$/Kg</t>
  </si>
  <si>
    <t>Transporte frutos</t>
  </si>
  <si>
    <t>Produtividade: Acima de 18 ton/ha</t>
  </si>
  <si>
    <t>Ciclo: 120 a 140 dias</t>
  </si>
  <si>
    <t>Produtividade: 18 ton/ha</t>
  </si>
  <si>
    <t xml:space="preserve">Preço Médio de Venda (Últimos 6 Meses): </t>
  </si>
  <si>
    <t xml:space="preserve">Intervalo de Colheita: Junho a Outubro </t>
  </si>
  <si>
    <t>Adubo de Cobertura 4</t>
  </si>
  <si>
    <t>Produtividade: 56 ton/ha</t>
  </si>
  <si>
    <t>Ciclo: 110 dias</t>
  </si>
  <si>
    <t>Ciclo: 150 dias</t>
  </si>
  <si>
    <t>Produtividade: 100 - 130 sc/ha</t>
  </si>
  <si>
    <t>Intervalo de Plantio: Outubro e Novembro</t>
  </si>
  <si>
    <t xml:space="preserve">Intervalo de Colheita: Março a Maio </t>
  </si>
  <si>
    <t>Custo de Produção/Hectare</t>
  </si>
  <si>
    <t>Ciclo: 160 dias</t>
  </si>
  <si>
    <t>Produtividade: 130 - 180 sc/ha</t>
  </si>
  <si>
    <t>Nível de Tecnologia: Alto</t>
  </si>
  <si>
    <t>Produtividade: Acima de 180 sc/ha</t>
  </si>
  <si>
    <t>Ciclo: 120 a 130 dias</t>
  </si>
  <si>
    <t>Produtividade: 65 sc/ha</t>
  </si>
  <si>
    <t xml:space="preserve">Intervalo de Colheita: Fevereiro a Abril </t>
  </si>
  <si>
    <t>Ciclo: 120 dias</t>
  </si>
  <si>
    <t>Produtividade: 50 sc/ha</t>
  </si>
  <si>
    <t xml:space="preserve">Intervalo de Plantio: Outubro e Novembro </t>
  </si>
  <si>
    <t>Ciclo: 85 a 90 dias</t>
  </si>
  <si>
    <t>Produtividade: 70.000 kg/ha</t>
  </si>
  <si>
    <t>Intervalo de Plantio: Ano todo</t>
  </si>
  <si>
    <t>Intervalo de Colheita: Ano todo</t>
  </si>
  <si>
    <t xml:space="preserve">Adubação e Plantio </t>
  </si>
  <si>
    <t>Colheita Mecanizada</t>
  </si>
  <si>
    <t>Criação de Equinos</t>
  </si>
  <si>
    <t xml:space="preserve">Sal Mineral </t>
  </si>
  <si>
    <t xml:space="preserve">Vermifugo </t>
  </si>
  <si>
    <t xml:space="preserve">Ração </t>
  </si>
  <si>
    <t>Alfafa</t>
  </si>
  <si>
    <t>Assistência Veterinária (Embrião)</t>
  </si>
  <si>
    <t>Idade do animal: 0 a 12 meses</t>
  </si>
  <si>
    <t>Taxa de Natalidade:</t>
  </si>
  <si>
    <t>Idade do animal: 12 a 24 meses</t>
  </si>
  <si>
    <t xml:space="preserve">Nível de Tecnologia:  Confinamento </t>
  </si>
  <si>
    <t>Idade do animal: Acima de 24 meses</t>
  </si>
  <si>
    <t>Produção/Animal</t>
  </si>
  <si>
    <t>R$/L</t>
  </si>
  <si>
    <t>R$/ano/Animal</t>
  </si>
  <si>
    <t>Volumosos (Silagem de milho)</t>
  </si>
  <si>
    <t>Minerais</t>
  </si>
  <si>
    <t>Assistência técnica</t>
  </si>
  <si>
    <t>Medicamentos</t>
  </si>
  <si>
    <t>Reprodução</t>
  </si>
  <si>
    <t>Vacinas</t>
  </si>
  <si>
    <t>Hormônios</t>
  </si>
  <si>
    <t>Material de ordenha</t>
  </si>
  <si>
    <t xml:space="preserve">Mão de obra </t>
  </si>
  <si>
    <t>Intervalo de Plantio: Setembro a Fevereiro</t>
  </si>
  <si>
    <t>Produtividade: 30 a 40L/Animal</t>
  </si>
  <si>
    <t>Produtividade: 20 a 30L/Animal</t>
  </si>
  <si>
    <t>Ciclo: 90 a 100 dias</t>
  </si>
  <si>
    <t>Ciclo: 90 dias</t>
  </si>
  <si>
    <t>R$/Litro</t>
  </si>
  <si>
    <t>Arrendamento Pastagem</t>
  </si>
  <si>
    <t xml:space="preserve">Inseminação </t>
  </si>
  <si>
    <t xml:space="preserve">Bovinocultura de Corte </t>
  </si>
  <si>
    <t>Protocolo sanitário</t>
  </si>
  <si>
    <t>Taxa de Natalidade: 80%</t>
  </si>
  <si>
    <t>Cultura</t>
  </si>
  <si>
    <t>Custo Financiável/HÁ</t>
  </si>
  <si>
    <t>Nivel de Tecnologia</t>
  </si>
  <si>
    <t>Café</t>
  </si>
  <si>
    <t>Baixa</t>
  </si>
  <si>
    <t>Média</t>
  </si>
  <si>
    <t>Alta</t>
  </si>
  <si>
    <t>25-30 sacas</t>
  </si>
  <si>
    <t>30-40 sacas</t>
  </si>
  <si>
    <t>Abacate</t>
  </si>
  <si>
    <t>Abacate Irrigado</t>
  </si>
  <si>
    <t>Alho</t>
  </si>
  <si>
    <t>Cenoura Inverno</t>
  </si>
  <si>
    <t>Cenoura Verão</t>
  </si>
  <si>
    <t>Milho</t>
  </si>
  <si>
    <t>Soja</t>
  </si>
  <si>
    <t>Cebola</t>
  </si>
  <si>
    <t>Feijão</t>
  </si>
  <si>
    <t>Trigo</t>
  </si>
  <si>
    <t>Beterraba</t>
  </si>
  <si>
    <t>Repolho</t>
  </si>
  <si>
    <t>Sorgo</t>
  </si>
  <si>
    <t>Batata</t>
  </si>
  <si>
    <t>12-18 Toneladas</t>
  </si>
  <si>
    <t>Acima de 18 ton</t>
  </si>
  <si>
    <t>Acima de 40 sacas</t>
  </si>
  <si>
    <t>18 toneladas</t>
  </si>
  <si>
    <t xml:space="preserve">Produtividade Média/HÁ </t>
  </si>
  <si>
    <t>56 toneladas</t>
  </si>
  <si>
    <t>36 toneladas</t>
  </si>
  <si>
    <t>100-130 sacas</t>
  </si>
  <si>
    <t>130-180 sacas</t>
  </si>
  <si>
    <t>acima de 180 sacas</t>
  </si>
  <si>
    <t>65 sacas</t>
  </si>
  <si>
    <t>70 toneladas</t>
  </si>
  <si>
    <t>50 sacas</t>
  </si>
  <si>
    <t>60 sacas</t>
  </si>
  <si>
    <t>40 toneladas</t>
  </si>
  <si>
    <t>AGRICULTURA</t>
  </si>
  <si>
    <t>FASE</t>
  </si>
  <si>
    <t>SISTEMA DE PRODUÇÃO</t>
  </si>
  <si>
    <t xml:space="preserve">CRIA </t>
  </si>
  <si>
    <t>RECRIA</t>
  </si>
  <si>
    <t>ENGORDA</t>
  </si>
  <si>
    <t>EXTENSIVO</t>
  </si>
  <si>
    <t>SEMI-INTENSIVO</t>
  </si>
  <si>
    <t>IDADE DO ANIMAL</t>
  </si>
  <si>
    <t>0-12</t>
  </si>
  <si>
    <t>TEMPO MÉDIO NA FASE (MESES)</t>
  </si>
  <si>
    <t>25-36</t>
  </si>
  <si>
    <t>13-24</t>
  </si>
  <si>
    <t>10-24</t>
  </si>
  <si>
    <t>17-36</t>
  </si>
  <si>
    <t>23-36</t>
  </si>
  <si>
    <t>INTENSIVO</t>
  </si>
  <si>
    <t>Leite</t>
  </si>
  <si>
    <t>Sistema de Produção</t>
  </si>
  <si>
    <t>Custo/Animal/Ano - Financiável</t>
  </si>
  <si>
    <t>Lotação- Animal/HÁ</t>
  </si>
  <si>
    <t>2</t>
  </si>
  <si>
    <t>3</t>
  </si>
  <si>
    <t>2 a 20</t>
  </si>
  <si>
    <t xml:space="preserve">acima de 20 </t>
  </si>
  <si>
    <t>PECUÁRIA CORTE</t>
  </si>
  <si>
    <t>20 a 30</t>
  </si>
  <si>
    <t>30 a 40</t>
  </si>
  <si>
    <t>3 a 8</t>
  </si>
  <si>
    <t>Acima de 8</t>
  </si>
  <si>
    <t>Vencimento Máximo</t>
  </si>
  <si>
    <t>Prazo Máximo do Custeio (Meses)</t>
  </si>
  <si>
    <t>12*</t>
  </si>
  <si>
    <t>*Para o prazo 12 meses necessário considerar o ciclo de plantio da safra e safrinha</t>
  </si>
  <si>
    <t>N/A</t>
  </si>
  <si>
    <t>Dezembro</t>
  </si>
  <si>
    <t>Janeiro</t>
  </si>
  <si>
    <t>9*</t>
  </si>
  <si>
    <t>6*</t>
  </si>
  <si>
    <t>*Nas operações que englobarem mais de uma fase (Recria e Engorda) considerar como prazo máximo do custeio o somatório da quantidade de meses de cada fase.</t>
  </si>
  <si>
    <t xml:space="preserve"> Animal/HÁ (Lotação)</t>
  </si>
  <si>
    <t>*Produtividade/ animal/dia (Litros)</t>
  </si>
  <si>
    <t>*Prazo médio de 300 dias/ano de lactação</t>
  </si>
  <si>
    <t>3- Serviços</t>
  </si>
  <si>
    <t>2-Sanidade, Reprodução e Ordenha</t>
  </si>
  <si>
    <t>3-Sanidade, Reprodução, Ordenha</t>
  </si>
  <si>
    <t>Subtotal 2</t>
  </si>
  <si>
    <t>Subtotal 1</t>
  </si>
  <si>
    <t>Subtotal 3</t>
  </si>
  <si>
    <t>Cultura: Sorgo Forrageiro</t>
  </si>
  <si>
    <t>Intervalo de Plantio: Janeiro a Março</t>
  </si>
  <si>
    <t>Cultura: Milho Silagem</t>
  </si>
  <si>
    <t>Serviço de Ensilagem</t>
  </si>
  <si>
    <t>Produtividade: 30 toneladas/ha</t>
  </si>
  <si>
    <t xml:space="preserve">Intervalo de Colheita: Abril a Junho </t>
  </si>
  <si>
    <t>Custo de Produção/Animal (Ano)</t>
  </si>
  <si>
    <t>Nível de Tecnologia:  Médio</t>
  </si>
  <si>
    <t>Milho Silagem</t>
  </si>
  <si>
    <t>30 toneladas</t>
  </si>
  <si>
    <t>Sorgo Silagem</t>
  </si>
  <si>
    <t>Nível de Tecnologia:</t>
  </si>
  <si>
    <t>CPF: 578.822.826-34</t>
  </si>
  <si>
    <t>Produtividade: 36 ton/ha</t>
  </si>
  <si>
    <t>Inseticida 7</t>
  </si>
  <si>
    <t>Mão de Obra Auxiliar</t>
  </si>
  <si>
    <t xml:space="preserve">Nivelação </t>
  </si>
  <si>
    <t>Aplicação Acaricida</t>
  </si>
  <si>
    <t>Aplicação Inseticida</t>
  </si>
  <si>
    <t xml:space="preserve">Aplicação Fungicida </t>
  </si>
  <si>
    <t>Aplicação Herbicida</t>
  </si>
  <si>
    <t>Aplicação Fungicida</t>
  </si>
  <si>
    <t>Aplicação de Herbicida e Foliares</t>
  </si>
  <si>
    <t>Cultura: Abóbora Cabotiá</t>
  </si>
  <si>
    <t>Produtividade: 16.000 kg/ha</t>
  </si>
  <si>
    <t>Intervalo de Colheita: Dezembro a Maio</t>
  </si>
  <si>
    <t>Arrendamento: R$ 2.500,00/ha</t>
  </si>
  <si>
    <t>Super Fosfato Simples</t>
  </si>
  <si>
    <t>Cloreto de Potássio</t>
  </si>
  <si>
    <t>Adubo Cobertura - 20:00:20</t>
  </si>
  <si>
    <t>Adubo Cobertura - Sulfato de Amônio</t>
  </si>
  <si>
    <t>Herbicida 1 - Goal</t>
  </si>
  <si>
    <t>Herbicida 2 - Verdict</t>
  </si>
  <si>
    <t>Herbicida 3 - Glifosato</t>
  </si>
  <si>
    <t>Inseticida 1 - Rimon (2)</t>
  </si>
  <si>
    <t>Inseticida 2 - Clorpirifós (2)</t>
  </si>
  <si>
    <t>Inseticida 3 - Sperto (2)</t>
  </si>
  <si>
    <t>Fungicida 1 - Cercobin</t>
  </si>
  <si>
    <t>Fungicida 2 - Manzate</t>
  </si>
  <si>
    <t>Fungicida 3 - Kocide</t>
  </si>
  <si>
    <t xml:space="preserve">Foliar 1 - Dacafé </t>
  </si>
  <si>
    <t>Foliar 2 - Ácido Bórico</t>
  </si>
  <si>
    <t>foliar 3 - CaB</t>
  </si>
  <si>
    <t xml:space="preserve">Distribuição Corretivo e Composto </t>
  </si>
  <si>
    <t>Adubação base e Cobertura (4)</t>
  </si>
  <si>
    <t>Polinização</t>
  </si>
  <si>
    <t>Aplicação de Herbicida (2)</t>
  </si>
  <si>
    <t>Aplicação de Fungicida e Inseticida (3)</t>
  </si>
  <si>
    <t>Mão de Obra Colheita</t>
  </si>
  <si>
    <t>Cultura: Banana Prata</t>
  </si>
  <si>
    <t>Produtividade: 20.000 kg/ha</t>
  </si>
  <si>
    <t>Uréia</t>
  </si>
  <si>
    <t>Sulfato de Amônio</t>
  </si>
  <si>
    <t>Ácido bórico</t>
  </si>
  <si>
    <t>Sulfato de Zinco</t>
  </si>
  <si>
    <t>kg</t>
  </si>
  <si>
    <t>Sulfato de Magnésio</t>
  </si>
  <si>
    <t>Herbicida 1 - Glifosato</t>
  </si>
  <si>
    <t>Lt</t>
  </si>
  <si>
    <t>Nematicida Biológico - Econema</t>
  </si>
  <si>
    <t>Inseticida 1 - Imidacropid</t>
  </si>
  <si>
    <t xml:space="preserve">Inseticida 2 - Sperto </t>
  </si>
  <si>
    <t>Fungicida 2 - Cuprozeb</t>
  </si>
  <si>
    <t>Capinas e cata mato</t>
  </si>
  <si>
    <t>Adubações (ferti e manual)</t>
  </si>
  <si>
    <t>Desbaste</t>
  </si>
  <si>
    <t>Desfolha, despalhamento</t>
  </si>
  <si>
    <t>Data da Atualização: Março/2023</t>
  </si>
  <si>
    <t>Preço Médio de Venda (Últimos 6 Meses):  R$ 1175,00/saca</t>
  </si>
  <si>
    <t>São Gotardo/MG  30 de Março de 2023</t>
  </si>
  <si>
    <t>Arrendamento: R$ 4.700,00 (4 Sc/ha - R$ 1.175,00 a saca)</t>
  </si>
  <si>
    <t>Preço Médio de Venda (Últimos 6 Meses): R$ 2,5/kg</t>
  </si>
  <si>
    <t>Arrendamento: R$ 4.400,00 (4 Sc/ha de café - R$ 1.100,00 a saca)</t>
  </si>
  <si>
    <t>Preço Médio de Venda (Últimos 6 Meses): R$ 2,50/kg</t>
  </si>
  <si>
    <t>Preço Médio de Venda (Últimos 6 Meses): R$ 140,00 cx 10 kg</t>
  </si>
  <si>
    <t>Arrendamento: R$ 15.000,00/ha</t>
  </si>
  <si>
    <t>Intervalo de Colheita: Março a Agosto</t>
  </si>
  <si>
    <t>Arrendamento: R$ 8.000,00/ha</t>
  </si>
  <si>
    <t>Intervalo de Plantio: Março a Agosto</t>
  </si>
  <si>
    <t>Intervalo de Colheita: Setembro a Fevereiro</t>
  </si>
  <si>
    <t>R$ 84,66/sc</t>
  </si>
  <si>
    <t>Preço Médio de Venda (Últimos 6 Meses): R$ 155,00 sc</t>
  </si>
  <si>
    <t>Nível de Tecnologia:  Alto (Irrigado)</t>
  </si>
  <si>
    <t>Preço Médio de Venda (Últimos 6 Meses): R$ 54,00 sc 20 kg</t>
  </si>
  <si>
    <t xml:space="preserve">Intervalo de Colheita: Ano todo </t>
  </si>
  <si>
    <t>Preço Médio de Venda (Últimos 6 Meses): 365,00 sc 60 kg</t>
  </si>
  <si>
    <t>Intervalo de Plantio: Março e Abril</t>
  </si>
  <si>
    <t>Período de Colheita: Julho a Agosto</t>
  </si>
  <si>
    <t xml:space="preserve">Regulador de Crescimento </t>
  </si>
  <si>
    <t>Intervalo de Plantio: ano todo</t>
  </si>
  <si>
    <t>Preço Médio de Venda (Últimos 6 Meses): R$ 48,00 cx 20 kg</t>
  </si>
  <si>
    <t>Intervalo de Colheita: ano todo</t>
  </si>
  <si>
    <t>Ciclo: 100 dias</t>
  </si>
  <si>
    <t>Arrendamento: R$ 7000,00/ha</t>
  </si>
  <si>
    <t>Preço Médio de Venda (Últimos 6 Meses): R$  35,00 sc 25 kg</t>
  </si>
  <si>
    <t>Intervalo de Plantio: Novembro a Dezembro</t>
  </si>
  <si>
    <t>Intervalo de Colheita: Fevereiro a Março</t>
  </si>
  <si>
    <t>sc</t>
  </si>
  <si>
    <t>Cultura: Sorgo</t>
  </si>
  <si>
    <t>Nível de Tecnologia: Médio</t>
  </si>
  <si>
    <t>Preço Médio de Venda (Últimos 6 Meses): R$ 300,00 ton</t>
  </si>
  <si>
    <t>Data da atualização: Março/2023</t>
  </si>
  <si>
    <t>Óleo mineral - Ochima</t>
  </si>
  <si>
    <t>Preço Médio de Venda (Últimos 6 Meses):  R$ 3,75 kg</t>
  </si>
  <si>
    <t>Preço Médio de Venda (Últimos 6 Meses):  R$ 3,33 kg</t>
  </si>
  <si>
    <t>São Gotardo/MG, 30 de Março de 2023</t>
  </si>
  <si>
    <t>Preço médio de venda Novilho últimos 6 meses: R$ 240,00 @</t>
  </si>
  <si>
    <t>Preço médio de venda por arroba: R$ 277,90</t>
  </si>
  <si>
    <t>Preço médio de venda por arroba: R$ 277,80</t>
  </si>
  <si>
    <t>Preço Médio de Venda Leite (Últimos 6 Meses): R$ 2,56</t>
  </si>
  <si>
    <t>Preço médio de venda de bezerros últimos 6 meses: R$ 2335,00</t>
  </si>
  <si>
    <t>EQUINOS</t>
  </si>
  <si>
    <t>Banana</t>
  </si>
  <si>
    <t>Cana de açúcar</t>
  </si>
  <si>
    <t>Abóbora</t>
  </si>
  <si>
    <t>50 toneladas</t>
  </si>
  <si>
    <t>20 toneladas</t>
  </si>
  <si>
    <t>16 toneladas</t>
  </si>
  <si>
    <t>Preço Médio de Venda (Últimos 6 Meses): 50,00 Caixa 20 kg</t>
  </si>
  <si>
    <t>Preço Médio Venda (Últimos 6 Meses): 50,00 Caixa 20 kg</t>
  </si>
  <si>
    <t>Preço Médio de Venda (Últimos 6 Meses): R$ 68,00 sc 60 kg</t>
  </si>
  <si>
    <t>Produtividade: 60 sacas/ha</t>
  </si>
  <si>
    <t>Produtividade: 50.000 kg/ha</t>
  </si>
  <si>
    <t xml:space="preserve">Preço Médio Venda (Últimos 6 Meses: 400,00 ton) </t>
  </si>
  <si>
    <t>Preço Médio Venda (Últimos 6 Meses): 85,61 saco 60 kg</t>
  </si>
  <si>
    <t>Produtividade: 80 sc/ha</t>
  </si>
  <si>
    <t>Cultura: Cana de Açúcar</t>
  </si>
  <si>
    <t>Preço Médio de Venda (Últimos 6 Meses):160,00 saco 50kg</t>
  </si>
  <si>
    <t>Produtividade: 650 sc/ha</t>
  </si>
  <si>
    <t>Preço Médio Venda (Últimos 6 Meses): R$ 143,00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</si>
</sst>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"/>
    <numFmt numFmtId="166" formatCode="&quot;R$&quot;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273">
    <xf numFmtId="0" fontId="0" fillId="0" borderId="0" xfId="0"/>
    <xf numFmtId="0" fontId="4" fillId="5" borderId="1" xfId="5" applyFont="1" applyBorder="1"/>
    <xf numFmtId="0" fontId="4" fillId="5" borderId="1" xfId="5" applyFont="1" applyBorder="1" applyAlignment="1">
      <alignment horizontal="center"/>
    </xf>
    <xf numFmtId="0" fontId="6" fillId="3" borderId="1" xfId="3" applyFont="1" applyBorder="1"/>
    <xf numFmtId="165" fontId="6" fillId="3" borderId="1" xfId="1" applyNumberFormat="1" applyFont="1" applyFill="1" applyBorder="1"/>
    <xf numFmtId="44" fontId="6" fillId="3" borderId="1" xfId="1" applyFont="1" applyFill="1" applyBorder="1"/>
    <xf numFmtId="0" fontId="4" fillId="2" borderId="1" xfId="2" applyFont="1" applyBorder="1"/>
    <xf numFmtId="44" fontId="4" fillId="2" borderId="1" xfId="2" applyNumberFormat="1" applyFont="1" applyBorder="1"/>
    <xf numFmtId="0" fontId="4" fillId="5" borderId="1" xfId="5" applyFont="1" applyBorder="1" applyAlignment="1"/>
    <xf numFmtId="44" fontId="4" fillId="5" borderId="1" xfId="5" applyNumberFormat="1" applyFont="1" applyBorder="1" applyAlignment="1"/>
    <xf numFmtId="0" fontId="4" fillId="3" borderId="1" xfId="3" applyFont="1" applyBorder="1"/>
    <xf numFmtId="0" fontId="4" fillId="3" borderId="1" xfId="3" applyNumberFormat="1" applyFont="1" applyBorder="1"/>
    <xf numFmtId="44" fontId="4" fillId="3" borderId="1" xfId="3" applyNumberFormat="1" applyFont="1" applyBorder="1"/>
    <xf numFmtId="165" fontId="4" fillId="3" borderId="1" xfId="3" applyNumberFormat="1" applyFont="1" applyBorder="1"/>
    <xf numFmtId="0" fontId="7" fillId="2" borderId="1" xfId="2" applyFont="1" applyBorder="1" applyAlignment="1"/>
    <xf numFmtId="44" fontId="7" fillId="2" borderId="1" xfId="2" applyNumberFormat="1" applyFont="1" applyBorder="1" applyAlignment="1"/>
    <xf numFmtId="0" fontId="8" fillId="0" borderId="0" xfId="0" applyFont="1"/>
    <xf numFmtId="0" fontId="8" fillId="5" borderId="1" xfId="5" applyFont="1" applyBorder="1"/>
    <xf numFmtId="44" fontId="8" fillId="5" borderId="1" xfId="5" applyNumberFormat="1" applyFont="1" applyBorder="1"/>
    <xf numFmtId="0" fontId="8" fillId="5" borderId="1" xfId="5" applyFont="1" applyBorder="1" applyAlignment="1"/>
    <xf numFmtId="0" fontId="2" fillId="6" borderId="1" xfId="5" applyFont="1" applyFill="1" applyBorder="1" applyAlignment="1"/>
    <xf numFmtId="44" fontId="8" fillId="6" borderId="1" xfId="5" applyNumberFormat="1" applyFont="1" applyFill="1" applyBorder="1"/>
    <xf numFmtId="0" fontId="1" fillId="5" borderId="1" xfId="5" applyBorder="1"/>
    <xf numFmtId="0" fontId="1" fillId="3" borderId="1" xfId="3" applyBorder="1"/>
    <xf numFmtId="165" fontId="1" fillId="3" borderId="1" xfId="1" applyNumberFormat="1" applyFill="1" applyBorder="1"/>
    <xf numFmtId="44" fontId="1" fillId="3" borderId="1" xfId="1" applyFill="1" applyBorder="1"/>
    <xf numFmtId="0" fontId="8" fillId="3" borderId="1" xfId="3" applyFont="1" applyBorder="1"/>
    <xf numFmtId="165" fontId="8" fillId="3" borderId="1" xfId="1" applyNumberFormat="1" applyFont="1" applyFill="1" applyBorder="1"/>
    <xf numFmtId="44" fontId="8" fillId="3" borderId="1" xfId="1" applyFont="1" applyFill="1" applyBorder="1"/>
    <xf numFmtId="0" fontId="1" fillId="5" borderId="1" xfId="5" applyBorder="1" applyAlignment="1"/>
    <xf numFmtId="44" fontId="1" fillId="3" borderId="1" xfId="3" applyNumberFormat="1" applyBorder="1"/>
    <xf numFmtId="165" fontId="1" fillId="3" borderId="1" xfId="3" applyNumberFormat="1" applyBorder="1"/>
    <xf numFmtId="44" fontId="1" fillId="5" borderId="1" xfId="5" applyNumberFormat="1" applyBorder="1"/>
    <xf numFmtId="44" fontId="2" fillId="6" borderId="1" xfId="5" applyNumberFormat="1" applyFont="1" applyFill="1" applyBorder="1"/>
    <xf numFmtId="0" fontId="4" fillId="0" borderId="0" xfId="0" applyFont="1"/>
    <xf numFmtId="44" fontId="4" fillId="5" borderId="1" xfId="5" applyNumberFormat="1" applyFont="1" applyBorder="1"/>
    <xf numFmtId="0" fontId="0" fillId="5" borderId="1" xfId="5" applyFont="1" applyBorder="1"/>
    <xf numFmtId="2" fontId="1" fillId="3" borderId="1" xfId="3" applyNumberFormat="1" applyBorder="1"/>
    <xf numFmtId="0" fontId="3" fillId="2" borderId="1" xfId="2" applyBorder="1"/>
    <xf numFmtId="44" fontId="3" fillId="2" borderId="1" xfId="2" applyNumberFormat="1" applyBorder="1"/>
    <xf numFmtId="44" fontId="1" fillId="5" borderId="1" xfId="1" applyFill="1" applyBorder="1" applyAlignment="1"/>
    <xf numFmtId="0" fontId="1" fillId="3" borderId="1" xfId="3" applyBorder="1" applyAlignment="1"/>
    <xf numFmtId="0" fontId="1" fillId="3" borderId="1" xfId="3" applyNumberFormat="1" applyBorder="1" applyAlignment="1"/>
    <xf numFmtId="44" fontId="1" fillId="3" borderId="1" xfId="3" applyNumberFormat="1" applyBorder="1" applyAlignment="1"/>
    <xf numFmtId="0" fontId="7" fillId="2" borderId="1" xfId="2" applyFont="1" applyBorder="1"/>
    <xf numFmtId="44" fontId="7" fillId="2" borderId="1" xfId="2" applyNumberFormat="1" applyFont="1" applyBorder="1"/>
    <xf numFmtId="0" fontId="1" fillId="3" borderId="1" xfId="1" applyNumberFormat="1" applyFill="1" applyBorder="1"/>
    <xf numFmtId="0" fontId="1" fillId="4" borderId="1" xfId="1" applyNumberFormat="1" applyFill="1" applyBorder="1"/>
    <xf numFmtId="44" fontId="1" fillId="4" borderId="1" xfId="1" applyFill="1" applyBorder="1"/>
    <xf numFmtId="44" fontId="4" fillId="4" borderId="1" xfId="1" applyFont="1" applyFill="1" applyBorder="1"/>
    <xf numFmtId="44" fontId="1" fillId="4" borderId="1" xfId="4" applyNumberFormat="1" applyBorder="1"/>
    <xf numFmtId="44" fontId="4" fillId="4" borderId="1" xfId="4" applyNumberFormat="1" applyFont="1" applyBorder="1"/>
    <xf numFmtId="0" fontId="1" fillId="3" borderId="1" xfId="3" applyBorder="1" applyAlignment="1">
      <alignment horizontal="center"/>
    </xf>
    <xf numFmtId="44" fontId="1" fillId="3" borderId="1" xfId="1" applyFill="1" applyBorder="1" applyAlignment="1"/>
    <xf numFmtId="166" fontId="4" fillId="2" borderId="1" xfId="2" applyNumberFormat="1" applyFont="1" applyBorder="1"/>
    <xf numFmtId="0" fontId="1" fillId="5" borderId="1" xfId="5" applyBorder="1" applyAlignment="1">
      <alignment horizontal="center"/>
    </xf>
    <xf numFmtId="0" fontId="1" fillId="5" borderId="1" xfId="1" applyNumberFormat="1" applyFill="1" applyBorder="1" applyAlignment="1"/>
    <xf numFmtId="0" fontId="4" fillId="2" borderId="1" xfId="2" applyFont="1" applyBorder="1" applyAlignment="1"/>
    <xf numFmtId="0" fontId="3" fillId="2" borderId="1" xfId="2" applyBorder="1" applyAlignment="1"/>
    <xf numFmtId="0" fontId="3" fillId="2" borderId="1" xfId="2" applyNumberFormat="1" applyBorder="1" applyAlignment="1"/>
    <xf numFmtId="44" fontId="3" fillId="2" borderId="1" xfId="2" applyNumberFormat="1" applyBorder="1" applyAlignment="1"/>
    <xf numFmtId="44" fontId="4" fillId="2" borderId="1" xfId="2" applyNumberFormat="1" applyFont="1" applyBorder="1" applyAlignment="1"/>
    <xf numFmtId="0" fontId="1" fillId="3" borderId="1" xfId="3" applyBorder="1" applyAlignment="1">
      <alignment horizontal="center" vertical="center"/>
    </xf>
    <xf numFmtId="0" fontId="1" fillId="3" borderId="1" xfId="3" applyBorder="1" applyAlignment="1" applyProtection="1">
      <alignment horizontal="center" shrinkToFit="1"/>
      <protection locked="0"/>
    </xf>
    <xf numFmtId="0" fontId="1" fillId="3" borderId="1" xfId="3" applyNumberFormat="1" applyBorder="1" applyAlignment="1">
      <alignment horizontal="center"/>
    </xf>
    <xf numFmtId="0" fontId="1" fillId="4" borderId="3" xfId="4" applyBorder="1" applyAlignment="1">
      <alignment horizontal="left"/>
    </xf>
    <xf numFmtId="0" fontId="1" fillId="4" borderId="4" xfId="4" applyBorder="1" applyAlignment="1">
      <alignment horizontal="left"/>
    </xf>
    <xf numFmtId="44" fontId="1" fillId="3" borderId="1" xfId="1" applyFill="1" applyBorder="1" applyAlignment="1">
      <alignment horizontal="center"/>
    </xf>
    <xf numFmtId="166" fontId="1" fillId="5" borderId="1" xfId="5" applyNumberFormat="1" applyBorder="1"/>
    <xf numFmtId="2" fontId="1" fillId="3" borderId="1" xfId="3" applyNumberFormat="1" applyBorder="1" applyAlignment="1">
      <alignment horizontal="right"/>
    </xf>
    <xf numFmtId="2" fontId="1" fillId="3" borderId="1" xfId="1" applyNumberFormat="1" applyFill="1" applyBorder="1" applyAlignment="1"/>
    <xf numFmtId="0" fontId="4" fillId="8" borderId="1" xfId="2" applyFont="1" applyFill="1" applyBorder="1"/>
    <xf numFmtId="0" fontId="3" fillId="8" borderId="1" xfId="2" applyFill="1" applyBorder="1"/>
    <xf numFmtId="44" fontId="3" fillId="8" borderId="1" xfId="2" applyNumberFormat="1" applyFill="1" applyBorder="1"/>
    <xf numFmtId="44" fontId="4" fillId="8" borderId="1" xfId="2" applyNumberFormat="1" applyFont="1" applyFill="1" applyBorder="1"/>
    <xf numFmtId="0" fontId="0" fillId="4" borderId="2" xfId="4" applyFont="1" applyBorder="1" applyAlignment="1">
      <alignment horizontal="left"/>
    </xf>
    <xf numFmtId="0" fontId="1" fillId="9" borderId="1" xfId="3" applyFill="1" applyBorder="1"/>
    <xf numFmtId="0" fontId="1" fillId="9" borderId="1" xfId="3" applyNumberFormat="1" applyFill="1" applyBorder="1" applyAlignment="1">
      <alignment horizontal="center"/>
    </xf>
    <xf numFmtId="44" fontId="1" fillId="9" borderId="1" xfId="1" applyFill="1" applyBorder="1" applyAlignment="1"/>
    <xf numFmtId="0" fontId="0" fillId="4" borderId="4" xfId="4" applyFont="1" applyBorder="1" applyAlignment="1">
      <alignment horizontal="left"/>
    </xf>
    <xf numFmtId="0" fontId="1" fillId="4" borderId="3" xfId="4" applyBorder="1" applyAlignment="1"/>
    <xf numFmtId="0" fontId="1" fillId="4" borderId="4" xfId="4" applyBorder="1" applyAlignment="1"/>
    <xf numFmtId="0" fontId="0" fillId="5" borderId="1" xfId="5" applyFont="1" applyBorder="1" applyAlignment="1">
      <alignment horizontal="center"/>
    </xf>
    <xf numFmtId="0" fontId="1" fillId="4" borderId="2" xfId="4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44" fontId="0" fillId="10" borderId="17" xfId="0" applyNumberFormat="1" applyFill="1" applyBorder="1" applyAlignment="1">
      <alignment horizontal="center" vertical="center"/>
    </xf>
    <xf numFmtId="44" fontId="0" fillId="10" borderId="18" xfId="0" applyNumberFormat="1" applyFill="1" applyBorder="1" applyAlignment="1">
      <alignment horizontal="center" vertical="center"/>
    </xf>
    <xf numFmtId="44" fontId="0" fillId="10" borderId="20" xfId="0" applyNumberForma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4" fontId="0" fillId="0" borderId="19" xfId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11" borderId="30" xfId="0" applyFont="1" applyFill="1" applyBorder="1" applyAlignment="1">
      <alignment horizontal="center" vertical="center" wrapText="1"/>
    </xf>
    <xf numFmtId="49" fontId="0" fillId="11" borderId="16" xfId="0" applyNumberFormat="1" applyFill="1" applyBorder="1" applyAlignment="1">
      <alignment horizontal="center" vertical="center"/>
    </xf>
    <xf numFmtId="49" fontId="0" fillId="11" borderId="1" xfId="0" applyNumberFormat="1" applyFill="1" applyBorder="1" applyAlignment="1">
      <alignment horizontal="center" vertical="center"/>
    </xf>
    <xf numFmtId="49" fontId="0" fillId="11" borderId="19" xfId="0" applyNumberFormat="1" applyFill="1" applyBorder="1" applyAlignment="1">
      <alignment horizontal="center" vertical="center"/>
    </xf>
    <xf numFmtId="0" fontId="0" fillId="11" borderId="16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19" xfId="0" applyFill="1" applyBorder="1" applyAlignment="1">
      <alignment horizontal="center" vertical="center"/>
    </xf>
    <xf numFmtId="0" fontId="12" fillId="2" borderId="1" xfId="2" applyFont="1" applyBorder="1"/>
    <xf numFmtId="44" fontId="12" fillId="2" borderId="1" xfId="2" applyNumberFormat="1" applyFont="1" applyBorder="1"/>
    <xf numFmtId="0" fontId="0" fillId="12" borderId="1" xfId="0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166" fontId="7" fillId="2" borderId="1" xfId="2" applyNumberFormat="1" applyFont="1" applyBorder="1"/>
    <xf numFmtId="0" fontId="2" fillId="0" borderId="40" xfId="0" applyFont="1" applyBorder="1" applyAlignment="1">
      <alignment horizontal="center" vertical="center"/>
    </xf>
    <xf numFmtId="0" fontId="0" fillId="12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" fillId="4" borderId="1" xfId="4" applyBorder="1" applyAlignment="1">
      <alignment horizontal="left"/>
    </xf>
    <xf numFmtId="0" fontId="6" fillId="4" borderId="3" xfId="4" applyFont="1" applyBorder="1" applyAlignment="1">
      <alignment horizontal="left"/>
    </xf>
    <xf numFmtId="0" fontId="6" fillId="4" borderId="4" xfId="4" applyFont="1" applyBorder="1" applyAlignment="1">
      <alignment horizontal="left"/>
    </xf>
    <xf numFmtId="0" fontId="4" fillId="4" borderId="1" xfId="4" applyFont="1" applyBorder="1"/>
    <xf numFmtId="0" fontId="1" fillId="4" borderId="1" xfId="4" applyBorder="1"/>
    <xf numFmtId="44" fontId="4" fillId="6" borderId="1" xfId="5" applyNumberFormat="1" applyFont="1" applyFill="1" applyBorder="1"/>
    <xf numFmtId="44" fontId="1" fillId="5" borderId="1" xfId="1" applyFill="1" applyBorder="1"/>
    <xf numFmtId="0" fontId="1" fillId="5" borderId="1" xfId="1" applyNumberFormat="1" applyFill="1" applyBorder="1"/>
    <xf numFmtId="43" fontId="1" fillId="3" borderId="5" xfId="3" applyNumberFormat="1" applyBorder="1" applyAlignment="1">
      <alignment horizontal="center"/>
    </xf>
    <xf numFmtId="43" fontId="1" fillId="3" borderId="1" xfId="3" applyNumberFormat="1" applyBorder="1" applyAlignment="1">
      <alignment horizontal="center"/>
    </xf>
    <xf numFmtId="0" fontId="0" fillId="11" borderId="0" xfId="0" applyFill="1" applyAlignment="1">
      <alignment horizontal="center" vertical="center"/>
    </xf>
    <xf numFmtId="0" fontId="6" fillId="5" borderId="1" xfId="5" applyFont="1" applyBorder="1"/>
    <xf numFmtId="0" fontId="6" fillId="5" borderId="1" xfId="5" applyFont="1" applyBorder="1" applyAlignment="1">
      <alignment horizontal="center"/>
    </xf>
    <xf numFmtId="0" fontId="6" fillId="2" borderId="1" xfId="2" applyFont="1" applyBorder="1"/>
    <xf numFmtId="44" fontId="6" fillId="2" borderId="1" xfId="2" applyNumberFormat="1" applyFont="1" applyBorder="1"/>
    <xf numFmtId="0" fontId="6" fillId="5" borderId="1" xfId="5" applyFont="1" applyBorder="1" applyAlignment="1"/>
    <xf numFmtId="44" fontId="6" fillId="5" borderId="1" xfId="5" applyNumberFormat="1" applyFont="1" applyBorder="1" applyAlignment="1"/>
    <xf numFmtId="0" fontId="6" fillId="3" borderId="1" xfId="3" applyNumberFormat="1" applyFont="1" applyBorder="1"/>
    <xf numFmtId="44" fontId="6" fillId="3" borderId="1" xfId="3" applyNumberFormat="1" applyFont="1" applyBorder="1"/>
    <xf numFmtId="165" fontId="6" fillId="3" borderId="1" xfId="3" applyNumberFormat="1" applyFont="1" applyBorder="1"/>
    <xf numFmtId="165" fontId="6" fillId="3" borderId="1" xfId="3" applyNumberFormat="1" applyFont="1" applyBorder="1" applyAlignment="1"/>
    <xf numFmtId="0" fontId="9" fillId="2" borderId="1" xfId="2" applyFont="1" applyBorder="1" applyAlignment="1"/>
    <xf numFmtId="44" fontId="9" fillId="2" borderId="1" xfId="2" applyNumberFormat="1" applyFont="1" applyBorder="1" applyAlignment="1"/>
    <xf numFmtId="164" fontId="9" fillId="2" borderId="1" xfId="2" applyNumberFormat="1" applyFont="1" applyBorder="1" applyAlignment="1"/>
    <xf numFmtId="44" fontId="1" fillId="5" borderId="1" xfId="5" applyNumberFormat="1" applyBorder="1" applyAlignment="1"/>
    <xf numFmtId="0" fontId="1" fillId="3" borderId="1" xfId="3" applyNumberFormat="1" applyBorder="1"/>
    <xf numFmtId="0" fontId="0" fillId="7" borderId="1" xfId="5" applyFont="1" applyFill="1" applyBorder="1" applyAlignment="1"/>
    <xf numFmtId="0" fontId="1" fillId="7" borderId="1" xfId="5" applyFill="1" applyBorder="1" applyAlignment="1"/>
    <xf numFmtId="44" fontId="1" fillId="7" borderId="1" xfId="1" applyFill="1" applyBorder="1" applyAlignment="1"/>
    <xf numFmtId="164" fontId="4" fillId="7" borderId="1" xfId="5" applyNumberFormat="1" applyFont="1" applyFill="1" applyBorder="1" applyAlignment="1"/>
    <xf numFmtId="0" fontId="4" fillId="7" borderId="1" xfId="5" applyFont="1" applyFill="1" applyBorder="1" applyAlignment="1"/>
    <xf numFmtId="44" fontId="4" fillId="7" borderId="1" xfId="1" applyFont="1" applyFill="1" applyBorder="1" applyAlignment="1"/>
    <xf numFmtId="0" fontId="4" fillId="6" borderId="1" xfId="5" applyFont="1" applyFill="1" applyBorder="1" applyAlignment="1"/>
    <xf numFmtId="0" fontId="2" fillId="7" borderId="1" xfId="5" applyFont="1" applyFill="1" applyBorder="1" applyAlignment="1"/>
    <xf numFmtId="44" fontId="2" fillId="7" borderId="1" xfId="1" applyFont="1" applyFill="1" applyBorder="1" applyAlignment="1"/>
    <xf numFmtId="164" fontId="7" fillId="7" borderId="1" xfId="5" applyNumberFormat="1" applyFont="1" applyFill="1" applyBorder="1" applyAlignment="1"/>
    <xf numFmtId="0" fontId="1" fillId="4" borderId="1" xfId="4" applyBorder="1" applyAlignment="1"/>
    <xf numFmtId="0" fontId="1" fillId="4" borderId="1" xfId="4" applyNumberFormat="1" applyBorder="1"/>
    <xf numFmtId="0" fontId="0" fillId="3" borderId="1" xfId="3" applyFont="1" applyBorder="1" applyAlignment="1">
      <alignment horizontal="center"/>
    </xf>
    <xf numFmtId="44" fontId="1" fillId="3" borderId="1" xfId="3" applyNumberFormat="1" applyBorder="1" applyAlignment="1" applyProtection="1">
      <alignment vertical="center" shrinkToFit="1"/>
    </xf>
    <xf numFmtId="0" fontId="0" fillId="3" borderId="1" xfId="3" applyFont="1" applyBorder="1" applyAlignment="1"/>
    <xf numFmtId="0" fontId="0" fillId="3" borderId="1" xfId="3" applyFont="1" applyBorder="1"/>
    <xf numFmtId="166" fontId="1" fillId="3" borderId="1" xfId="3" applyNumberFormat="1" applyBorder="1" applyAlignment="1"/>
    <xf numFmtId="164" fontId="1" fillId="3" borderId="1" xfId="3" applyNumberFormat="1" applyBorder="1"/>
    <xf numFmtId="165" fontId="4" fillId="3" borderId="1" xfId="3" applyNumberFormat="1" applyFont="1" applyBorder="1" applyAlignment="1"/>
    <xf numFmtId="164" fontId="7" fillId="2" borderId="1" xfId="2" applyNumberFormat="1" applyFont="1" applyBorder="1" applyAlignment="1"/>
    <xf numFmtId="0" fontId="0" fillId="3" borderId="1" xfId="3" applyFont="1" applyBorder="1" applyAlignment="1">
      <alignment horizontal="center" vertical="center"/>
    </xf>
    <xf numFmtId="44" fontId="14" fillId="6" borderId="1" xfId="5" applyNumberFormat="1" applyFont="1" applyFill="1" applyBorder="1"/>
    <xf numFmtId="0" fontId="2" fillId="0" borderId="28" xfId="0" applyFont="1" applyBorder="1" applyAlignment="1">
      <alignment horizontal="left" vertical="center" wrapText="1"/>
    </xf>
    <xf numFmtId="164" fontId="2" fillId="0" borderId="26" xfId="0" applyNumberFormat="1" applyFont="1" applyBorder="1" applyAlignment="1">
      <alignment horizontal="left" vertical="center" wrapText="1"/>
    </xf>
    <xf numFmtId="44" fontId="0" fillId="0" borderId="12" xfId="1" applyFont="1" applyBorder="1" applyAlignment="1">
      <alignment horizontal="center" vertical="center"/>
    </xf>
    <xf numFmtId="0" fontId="13" fillId="4" borderId="2" xfId="4" applyFont="1" applyBorder="1" applyAlignment="1">
      <alignment horizontal="left"/>
    </xf>
    <xf numFmtId="0" fontId="13" fillId="4" borderId="4" xfId="4" applyFont="1" applyBorder="1" applyAlignment="1">
      <alignment horizontal="left"/>
    </xf>
    <xf numFmtId="165" fontId="1" fillId="3" borderId="1" xfId="3" applyNumberFormat="1" applyBorder="1" applyAlignment="1"/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9" fillId="2" borderId="2" xfId="2" applyFont="1" applyBorder="1" applyAlignment="1">
      <alignment horizontal="center"/>
    </xf>
    <xf numFmtId="0" fontId="9" fillId="2" borderId="4" xfId="2" applyFont="1" applyBorder="1" applyAlignment="1">
      <alignment horizontal="center"/>
    </xf>
    <xf numFmtId="0" fontId="8" fillId="0" borderId="0" xfId="0" applyFont="1" applyAlignment="1">
      <alignment horizontal="center"/>
    </xf>
    <xf numFmtId="0" fontId="13" fillId="4" borderId="2" xfId="4" applyFont="1" applyBorder="1" applyAlignment="1">
      <alignment horizontal="left"/>
    </xf>
    <xf numFmtId="0" fontId="13" fillId="4" borderId="4" xfId="4" applyFont="1" applyBorder="1" applyAlignment="1">
      <alignment horizontal="left"/>
    </xf>
    <xf numFmtId="0" fontId="6" fillId="5" borderId="1" xfId="5" applyFont="1" applyBorder="1" applyAlignment="1">
      <alignment horizontal="left"/>
    </xf>
    <xf numFmtId="0" fontId="8" fillId="4" borderId="1" xfId="4" applyFont="1" applyBorder="1" applyAlignment="1">
      <alignment horizontal="left"/>
    </xf>
    <xf numFmtId="0" fontId="6" fillId="4" borderId="2" xfId="4" applyFont="1" applyBorder="1" applyAlignment="1">
      <alignment horizontal="left"/>
    </xf>
    <xf numFmtId="0" fontId="6" fillId="4" borderId="3" xfId="4" applyFont="1" applyBorder="1" applyAlignment="1">
      <alignment horizontal="left"/>
    </xf>
    <xf numFmtId="0" fontId="6" fillId="4" borderId="4" xfId="4" applyFont="1" applyBorder="1" applyAlignment="1">
      <alignment horizontal="left"/>
    </xf>
    <xf numFmtId="0" fontId="6" fillId="2" borderId="2" xfId="2" applyFont="1" applyBorder="1" applyAlignment="1">
      <alignment horizontal="left"/>
    </xf>
    <xf numFmtId="0" fontId="6" fillId="2" borderId="3" xfId="2" applyFont="1" applyBorder="1" applyAlignment="1">
      <alignment horizontal="left"/>
    </xf>
    <xf numFmtId="0" fontId="6" fillId="2" borderId="4" xfId="2" applyFont="1" applyBorder="1" applyAlignment="1">
      <alignment horizontal="left"/>
    </xf>
    <xf numFmtId="0" fontId="6" fillId="5" borderId="1" xfId="5" applyFont="1" applyBorder="1" applyAlignment="1">
      <alignment horizontal="center" vertical="center"/>
    </xf>
    <xf numFmtId="0" fontId="4" fillId="4" borderId="1" xfId="4" applyFont="1" applyBorder="1"/>
    <xf numFmtId="0" fontId="5" fillId="2" borderId="1" xfId="2" applyFont="1" applyBorder="1" applyAlignment="1">
      <alignment horizontal="center" vertical="center"/>
    </xf>
    <xf numFmtId="0" fontId="6" fillId="4" borderId="1" xfId="4" applyFont="1" applyBorder="1" applyAlignment="1">
      <alignment horizontal="left" vertical="top"/>
    </xf>
    <xf numFmtId="0" fontId="6" fillId="4" borderId="1" xfId="4" applyFont="1" applyBorder="1" applyAlignment="1">
      <alignment horizontal="left"/>
    </xf>
    <xf numFmtId="0" fontId="0" fillId="0" borderId="0" xfId="0" applyAlignment="1">
      <alignment horizontal="center"/>
    </xf>
    <xf numFmtId="0" fontId="1" fillId="4" borderId="1" xfId="4" applyBorder="1"/>
    <xf numFmtId="0" fontId="1" fillId="5" borderId="1" xfId="5" applyBorder="1" applyAlignment="1">
      <alignment horizontal="center" vertical="center"/>
    </xf>
    <xf numFmtId="0" fontId="1" fillId="4" borderId="4" xfId="4" applyBorder="1" applyAlignment="1">
      <alignment horizontal="left"/>
    </xf>
    <xf numFmtId="0" fontId="1" fillId="5" borderId="1" xfId="5" applyBorder="1" applyAlignment="1">
      <alignment horizontal="left"/>
    </xf>
    <xf numFmtId="0" fontId="7" fillId="2" borderId="2" xfId="2" applyFont="1" applyBorder="1" applyAlignment="1">
      <alignment horizontal="center"/>
    </xf>
    <xf numFmtId="0" fontId="7" fillId="2" borderId="4" xfId="2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2" applyFont="1" applyBorder="1" applyAlignment="1">
      <alignment horizontal="center" vertical="center"/>
    </xf>
    <xf numFmtId="0" fontId="1" fillId="4" borderId="2" xfId="4" applyBorder="1" applyAlignment="1">
      <alignment horizontal="left"/>
    </xf>
    <xf numFmtId="0" fontId="4" fillId="5" borderId="1" xfId="5" applyFont="1" applyBorder="1" applyAlignment="1">
      <alignment horizontal="left"/>
    </xf>
    <xf numFmtId="0" fontId="0" fillId="4" borderId="2" xfId="4" applyFont="1" applyBorder="1" applyAlignment="1">
      <alignment horizontal="left"/>
    </xf>
    <xf numFmtId="0" fontId="0" fillId="4" borderId="4" xfId="4" applyFont="1" applyBorder="1" applyAlignment="1">
      <alignment horizontal="left"/>
    </xf>
    <xf numFmtId="0" fontId="4" fillId="2" borderId="2" xfId="2" applyFont="1" applyBorder="1" applyAlignment="1">
      <alignment horizontal="left"/>
    </xf>
    <xf numFmtId="0" fontId="4" fillId="2" borderId="3" xfId="2" applyFont="1" applyBorder="1" applyAlignment="1">
      <alignment horizontal="left"/>
    </xf>
    <xf numFmtId="0" fontId="4" fillId="2" borderId="4" xfId="2" applyFont="1" applyBorder="1" applyAlignment="1">
      <alignment horizontal="left"/>
    </xf>
    <xf numFmtId="0" fontId="4" fillId="4" borderId="2" xfId="4" applyFont="1" applyBorder="1" applyAlignment="1">
      <alignment horizontal="left"/>
    </xf>
    <xf numFmtId="0" fontId="4" fillId="4" borderId="3" xfId="4" applyFont="1" applyBorder="1" applyAlignment="1">
      <alignment horizontal="left"/>
    </xf>
    <xf numFmtId="0" fontId="4" fillId="4" borderId="4" xfId="4" applyFont="1" applyBorder="1" applyAlignment="1">
      <alignment horizontal="left"/>
    </xf>
    <xf numFmtId="0" fontId="0" fillId="5" borderId="1" xfId="5" applyFont="1" applyBorder="1" applyAlignment="1">
      <alignment horizontal="center" vertical="center"/>
    </xf>
    <xf numFmtId="0" fontId="0" fillId="4" borderId="2" xfId="4" applyFont="1" applyBorder="1" applyAlignment="1"/>
    <xf numFmtId="0" fontId="0" fillId="4" borderId="4" xfId="4" applyFont="1" applyBorder="1" applyAlignment="1"/>
    <xf numFmtId="0" fontId="1" fillId="4" borderId="1" xfId="4" applyBorder="1" applyAlignment="1">
      <alignment horizontal="left" vertical="top"/>
    </xf>
    <xf numFmtId="0" fontId="1" fillId="4" borderId="3" xfId="4" applyBorder="1" applyAlignment="1">
      <alignment horizontal="left"/>
    </xf>
    <xf numFmtId="0" fontId="0" fillId="4" borderId="1" xfId="4" applyFont="1" applyBorder="1" applyAlignment="1">
      <alignment horizontal="left"/>
    </xf>
    <xf numFmtId="0" fontId="1" fillId="4" borderId="1" xfId="4" applyBorder="1" applyAlignment="1">
      <alignment horizontal="left"/>
    </xf>
    <xf numFmtId="0" fontId="4" fillId="5" borderId="1" xfId="5" applyFont="1" applyBorder="1" applyAlignment="1">
      <alignment horizontal="center" vertical="center"/>
    </xf>
    <xf numFmtId="0" fontId="1" fillId="4" borderId="12" xfId="4" applyBorder="1"/>
    <xf numFmtId="0" fontId="1" fillId="4" borderId="5" xfId="4" applyBorder="1"/>
    <xf numFmtId="0" fontId="5" fillId="2" borderId="7" xfId="2" applyFont="1" applyBorder="1" applyAlignment="1">
      <alignment horizontal="center" vertical="center"/>
    </xf>
    <xf numFmtId="0" fontId="5" fillId="2" borderId="6" xfId="2" applyFont="1" applyBorder="1" applyAlignment="1">
      <alignment horizontal="center" vertical="center"/>
    </xf>
    <xf numFmtId="0" fontId="5" fillId="2" borderId="8" xfId="2" applyFont="1" applyBorder="1" applyAlignment="1">
      <alignment horizontal="center" vertical="center"/>
    </xf>
    <xf numFmtId="0" fontId="5" fillId="2" borderId="9" xfId="2" applyFont="1" applyBorder="1" applyAlignment="1">
      <alignment horizontal="center" vertical="center"/>
    </xf>
    <xf numFmtId="0" fontId="5" fillId="2" borderId="10" xfId="2" applyFont="1" applyBorder="1" applyAlignment="1">
      <alignment horizontal="center" vertical="center"/>
    </xf>
    <xf numFmtId="0" fontId="5" fillId="2" borderId="11" xfId="2" applyFont="1" applyBorder="1" applyAlignment="1">
      <alignment horizontal="center" vertical="center"/>
    </xf>
    <xf numFmtId="0" fontId="1" fillId="4" borderId="2" xfId="4" applyBorder="1" applyAlignment="1">
      <alignment horizontal="left" vertical="top"/>
    </xf>
    <xf numFmtId="0" fontId="1" fillId="4" borderId="3" xfId="4" applyBorder="1" applyAlignment="1">
      <alignment horizontal="left" vertical="top"/>
    </xf>
    <xf numFmtId="0" fontId="1" fillId="4" borderId="4" xfId="4" applyBorder="1" applyAlignment="1">
      <alignment horizontal="left" vertical="top"/>
    </xf>
    <xf numFmtId="0" fontId="1" fillId="5" borderId="2" xfId="5" applyBorder="1" applyAlignment="1">
      <alignment horizontal="center" vertical="center"/>
    </xf>
    <xf numFmtId="0" fontId="1" fillId="5" borderId="3" xfId="5" applyBorder="1" applyAlignment="1">
      <alignment horizontal="center" vertical="center"/>
    </xf>
    <xf numFmtId="0" fontId="1" fillId="5" borderId="4" xfId="5" applyBorder="1" applyAlignment="1">
      <alignment horizontal="center" vertical="center"/>
    </xf>
    <xf numFmtId="0" fontId="1" fillId="5" borderId="2" xfId="5" applyBorder="1" applyAlignment="1">
      <alignment horizontal="left"/>
    </xf>
    <xf numFmtId="0" fontId="1" fillId="5" borderId="3" xfId="5" applyBorder="1" applyAlignment="1">
      <alignment horizontal="left"/>
    </xf>
    <xf numFmtId="0" fontId="1" fillId="5" borderId="4" xfId="5" applyBorder="1" applyAlignment="1">
      <alignment horizontal="left"/>
    </xf>
    <xf numFmtId="0" fontId="0" fillId="4" borderId="3" xfId="4" applyFont="1" applyBorder="1" applyAlignment="1">
      <alignment horizontal="left"/>
    </xf>
    <xf numFmtId="0" fontId="2" fillId="5" borderId="1" xfId="5" applyFont="1" applyBorder="1" applyAlignment="1">
      <alignment horizontal="center" vertical="center"/>
    </xf>
  </cellXfs>
  <cellStyles count="6">
    <cellStyle name="20% - Ênfase6" xfId="3" builtinId="50"/>
    <cellStyle name="40% - Ênfase6" xfId="4" builtinId="51"/>
    <cellStyle name="60% - Ênfase6" xfId="5" builtinId="52"/>
    <cellStyle name="Ênfase6" xfId="2" builtinId="49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ADCBBE1-88F8-4FC9-BEDF-87B75559B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EA68A9A-0414-4CFC-A311-1735F330C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283398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37A706F-44ED-4530-8214-DB122A9AF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148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86264AC-FCC6-4A69-9556-E78198DB6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22412</xdr:rowOff>
    </xdr:from>
    <xdr:to>
      <xdr:col>0</xdr:col>
      <xdr:colOff>1598543</xdr:colOff>
      <xdr:row>1</xdr:row>
      <xdr:rowOff>291018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C4626FD-ACE1-4EC5-B177-0EC894D39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29602" cy="45910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1598543</xdr:colOff>
      <xdr:row>1</xdr:row>
      <xdr:rowOff>291018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F99D0D2-6071-40E7-B0F3-0BC2FC3C9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29602" cy="45910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1598543</xdr:colOff>
      <xdr:row>1</xdr:row>
      <xdr:rowOff>281493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E20A624-FF11-41BB-A2B8-5F9BDF9C3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29602" cy="449581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1598543</xdr:colOff>
      <xdr:row>1</xdr:row>
      <xdr:rowOff>291018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0161DFF-E64A-4E76-8992-A3C55F5FA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29602" cy="4591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9418039-8C4E-481C-8238-E50826ED3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3E336D3-3BD6-450B-87AC-3D0E1CEE4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5ED27D6-8865-40F2-B1D0-D9E891662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497A66E-C03B-470C-A0B7-CE353228B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287208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4C5464BE-525B-44C6-A8D8-1B522D690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5296"/>
        </a:xfrm>
        <a:prstGeom prst="rect">
          <a:avLst/>
        </a:prstGeom>
      </xdr:spPr>
    </xdr:pic>
    <xdr:clientData/>
  </xdr:twoCellAnchor>
  <xdr:twoCellAnchor editAs="oneCell">
    <xdr:from>
      <xdr:col>0</xdr:col>
      <xdr:colOff>253701</xdr:colOff>
      <xdr:row>0</xdr:row>
      <xdr:rowOff>22412</xdr:rowOff>
    </xdr:from>
    <xdr:to>
      <xdr:col>0</xdr:col>
      <xdr:colOff>1620819</xdr:colOff>
      <xdr:row>1</xdr:row>
      <xdr:rowOff>287208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23057D83-08E8-4F0E-A41A-97F1D61D4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701" y="22412"/>
          <a:ext cx="1367118" cy="45529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5AD1C323-EF87-4B01-AB2A-2E42F5DCA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0</xdr:rowOff>
    </xdr:from>
    <xdr:to>
      <xdr:col>0</xdr:col>
      <xdr:colOff>1552575</xdr:colOff>
      <xdr:row>1</xdr:row>
      <xdr:rowOff>250166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93F747D-096C-476A-A2FF-6E2B4687A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0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0</xdr:rowOff>
    </xdr:from>
    <xdr:to>
      <xdr:col>0</xdr:col>
      <xdr:colOff>1552575</xdr:colOff>
      <xdr:row>1</xdr:row>
      <xdr:rowOff>257786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380BB93-DE50-484B-87E1-208ABD54A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0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0</xdr:rowOff>
    </xdr:from>
    <xdr:to>
      <xdr:col>0</xdr:col>
      <xdr:colOff>1552575</xdr:colOff>
      <xdr:row>1</xdr:row>
      <xdr:rowOff>259691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4024FE3-8479-4FA7-B517-96CDDEDCB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0"/>
          <a:ext cx="1312209" cy="4406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0</xdr:rowOff>
    </xdr:from>
    <xdr:to>
      <xdr:col>0</xdr:col>
      <xdr:colOff>1552575</xdr:colOff>
      <xdr:row>1</xdr:row>
      <xdr:rowOff>250166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0699F37-EFAC-40FF-AB5B-CAB56DF5E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0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0</xdr:rowOff>
    </xdr:from>
    <xdr:to>
      <xdr:col>0</xdr:col>
      <xdr:colOff>1552575</xdr:colOff>
      <xdr:row>1</xdr:row>
      <xdr:rowOff>257786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38309F7-D8BC-460D-9693-DA9F02379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0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0</xdr:rowOff>
    </xdr:from>
    <xdr:to>
      <xdr:col>0</xdr:col>
      <xdr:colOff>1552575</xdr:colOff>
      <xdr:row>1</xdr:row>
      <xdr:rowOff>259691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A6CB546-A2E0-46DD-97A0-5FD08F2F1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0"/>
          <a:ext cx="1312209" cy="44066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E16F9EA-B9B0-4372-9387-19B9C7582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2518098-1A6B-4302-8F38-1FB2C455C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79B31C6-86F6-495C-8344-08DF7B324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3F04123-EB19-4FAB-B071-BB5B6435E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5B1498E-DC23-42BB-9D2E-000579B24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4F6678D-46B6-4008-B232-3AF616C19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283398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333B07E-D3D4-47B1-9EB0-A0ADFD19C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148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16403F89-8376-4F69-BF12-2EF8E71D0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E06A623-6F50-4141-BCB4-B09BEAED1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91D8FF8-D1E4-4A02-AD15-5AA61EB7E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283398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AB63B3D-F6B4-4F6C-A78F-35C7ADE0B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148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79AA8A0-F7A1-4A6A-BC8F-5D17181DC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BBF1019-BEC0-40AD-890B-294489BB0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B2CC1BD-51D4-4A7E-B36A-5984744FF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264958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D86106D-3DAE-4499-B34E-195FD66A3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3304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BF9B6E7-6DBE-4F9C-8DCC-9D552FDDB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307041</xdr:colOff>
      <xdr:row>0</xdr:row>
      <xdr:rowOff>41462</xdr:rowOff>
    </xdr:from>
    <xdr:to>
      <xdr:col>0</xdr:col>
      <xdr:colOff>1619250</xdr:colOff>
      <xdr:row>1</xdr:row>
      <xdr:rowOff>291628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A76C08F-57CE-4BEA-9684-C8B2BAB5F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041" y="41462"/>
          <a:ext cx="1312209" cy="44066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230841</xdr:colOff>
      <xdr:row>0</xdr:row>
      <xdr:rowOff>79562</xdr:rowOff>
    </xdr:from>
    <xdr:to>
      <xdr:col>0</xdr:col>
      <xdr:colOff>1543050</xdr:colOff>
      <xdr:row>1</xdr:row>
      <xdr:rowOff>329728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DC7BECD-454F-421E-96A8-69C6946EC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841" y="79562"/>
          <a:ext cx="1312209" cy="44066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211791</xdr:colOff>
      <xdr:row>0</xdr:row>
      <xdr:rowOff>79562</xdr:rowOff>
    </xdr:from>
    <xdr:to>
      <xdr:col>0</xdr:col>
      <xdr:colOff>1524000</xdr:colOff>
      <xdr:row>1</xdr:row>
      <xdr:rowOff>263053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C538676-B49D-4412-BA35-285A04379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791" y="79562"/>
          <a:ext cx="1312209" cy="44066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430866</xdr:colOff>
      <xdr:row>0</xdr:row>
      <xdr:rowOff>41462</xdr:rowOff>
    </xdr:from>
    <xdr:to>
      <xdr:col>0</xdr:col>
      <xdr:colOff>1743075</xdr:colOff>
      <xdr:row>1</xdr:row>
      <xdr:rowOff>291628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C735CB0-C88A-4516-8251-D51F28CB3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66" y="41462"/>
          <a:ext cx="1312209" cy="44066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19DF67A-468D-4B11-A08B-E159EE1DF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636606</xdr:colOff>
      <xdr:row>0</xdr:row>
      <xdr:rowOff>75752</xdr:rowOff>
    </xdr:from>
    <xdr:to>
      <xdr:col>0</xdr:col>
      <xdr:colOff>1948815</xdr:colOff>
      <xdr:row>1</xdr:row>
      <xdr:rowOff>318298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5545542-234B-4F3E-84C8-9F26405B9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606" y="75752"/>
          <a:ext cx="1312209" cy="43304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354666</xdr:colOff>
      <xdr:row>0</xdr:row>
      <xdr:rowOff>38100</xdr:rowOff>
    </xdr:from>
    <xdr:to>
      <xdr:col>0</xdr:col>
      <xdr:colOff>1666875</xdr:colOff>
      <xdr:row>1</xdr:row>
      <xdr:rowOff>288266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619BBCC-35E6-44DD-9585-D724E434A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666" y="38100"/>
          <a:ext cx="1312209" cy="44066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22412</xdr:rowOff>
    </xdr:from>
    <xdr:to>
      <xdr:col>0</xdr:col>
      <xdr:colOff>1866900</xdr:colOff>
      <xdr:row>1</xdr:row>
      <xdr:rowOff>250187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97F6765-D32D-4840-8475-D62A118B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22412"/>
          <a:ext cx="1495425" cy="41827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41463</xdr:rowOff>
    </xdr:from>
    <xdr:to>
      <xdr:col>0</xdr:col>
      <xdr:colOff>2019299</xdr:colOff>
      <xdr:row>1</xdr:row>
      <xdr:rowOff>261245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A850D0C-4E0E-424B-AEC2-C7A08B780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41463"/>
          <a:ext cx="1581149" cy="41028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57150</xdr:rowOff>
    </xdr:from>
    <xdr:to>
      <xdr:col>0</xdr:col>
      <xdr:colOff>1981199</xdr:colOff>
      <xdr:row>1</xdr:row>
      <xdr:rowOff>276932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8A5548B-11DB-4DF4-8E67-7CF18B085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57150"/>
          <a:ext cx="1581149" cy="4007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0</xdr:col>
      <xdr:colOff>1771649</xdr:colOff>
      <xdr:row>1</xdr:row>
      <xdr:rowOff>219782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8DE4DDB-C107-4221-B929-1D4F1AFD2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581149" cy="410282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0</xdr:row>
      <xdr:rowOff>0</xdr:rowOff>
    </xdr:from>
    <xdr:to>
      <xdr:col>0</xdr:col>
      <xdr:colOff>1771649</xdr:colOff>
      <xdr:row>1</xdr:row>
      <xdr:rowOff>219782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0719B00-C535-43CB-98CF-F920E8853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581149" cy="41028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0</xdr:col>
      <xdr:colOff>1771649</xdr:colOff>
      <xdr:row>1</xdr:row>
      <xdr:rowOff>219782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EA79324-7546-4DF9-A2E3-4F1696ED3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581149" cy="410282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0</xdr:row>
      <xdr:rowOff>0</xdr:rowOff>
    </xdr:from>
    <xdr:to>
      <xdr:col>0</xdr:col>
      <xdr:colOff>1771649</xdr:colOff>
      <xdr:row>1</xdr:row>
      <xdr:rowOff>219782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84D6DBE-040D-42E4-BE7B-3D25C9060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581149" cy="410282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0</xdr:row>
      <xdr:rowOff>0</xdr:rowOff>
    </xdr:from>
    <xdr:to>
      <xdr:col>0</xdr:col>
      <xdr:colOff>1771649</xdr:colOff>
      <xdr:row>1</xdr:row>
      <xdr:rowOff>219782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DCBBCEA-B12A-4985-85BC-DC0020826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581149" cy="410282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0</xdr:row>
      <xdr:rowOff>0</xdr:rowOff>
    </xdr:from>
    <xdr:to>
      <xdr:col>0</xdr:col>
      <xdr:colOff>1771649</xdr:colOff>
      <xdr:row>1</xdr:row>
      <xdr:rowOff>219782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3EF6305-06E7-403B-BB04-D3826ACC5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581149" cy="41028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38100</xdr:rowOff>
    </xdr:from>
    <xdr:to>
      <xdr:col>0</xdr:col>
      <xdr:colOff>1943099</xdr:colOff>
      <xdr:row>1</xdr:row>
      <xdr:rowOff>257882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C30B63A-DEDA-4134-96A6-6C8CC03D1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38100"/>
          <a:ext cx="1581149" cy="41028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22412</xdr:rowOff>
    </xdr:from>
    <xdr:to>
      <xdr:col>0</xdr:col>
      <xdr:colOff>1790700</xdr:colOff>
      <xdr:row>1</xdr:row>
      <xdr:rowOff>257807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6DE01A7-623A-4457-B5C6-16F665435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2412"/>
          <a:ext cx="1495425" cy="410655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0</xdr:row>
      <xdr:rowOff>22412</xdr:rowOff>
    </xdr:from>
    <xdr:to>
      <xdr:col>0</xdr:col>
      <xdr:colOff>1790700</xdr:colOff>
      <xdr:row>1</xdr:row>
      <xdr:rowOff>257807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55603E4-55DB-412E-A6E3-9E59A375A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2412"/>
          <a:ext cx="1495425" cy="41065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22412</xdr:rowOff>
    </xdr:from>
    <xdr:to>
      <xdr:col>0</xdr:col>
      <xdr:colOff>1790700</xdr:colOff>
      <xdr:row>1</xdr:row>
      <xdr:rowOff>257807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6EE94FC-F5F2-4463-B252-A7BF9DAE3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2412"/>
          <a:ext cx="1495425" cy="410655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0</xdr:row>
      <xdr:rowOff>22412</xdr:rowOff>
    </xdr:from>
    <xdr:to>
      <xdr:col>0</xdr:col>
      <xdr:colOff>1790700</xdr:colOff>
      <xdr:row>1</xdr:row>
      <xdr:rowOff>257807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CB58D49-6F86-4ABE-90A0-700814611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2412"/>
          <a:ext cx="1495425" cy="41065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488016</xdr:colOff>
      <xdr:row>0</xdr:row>
      <xdr:rowOff>38100</xdr:rowOff>
    </xdr:from>
    <xdr:to>
      <xdr:col>0</xdr:col>
      <xdr:colOff>1800225</xdr:colOff>
      <xdr:row>1</xdr:row>
      <xdr:rowOff>250166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76BDB40-8F22-405D-BB3E-355525DEE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016" y="38100"/>
          <a:ext cx="1312209" cy="440666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CABE19B-2364-48BC-B690-AEFCD9AE9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6E49ED2-A582-4699-A8F3-A7545ED4C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91DD08D-6BB5-4787-8712-0297CDFE8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6B28C5C-8D2C-4B6C-AC84-8750FC45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930F96C-D682-474E-8CA1-C7DE0128C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173691</xdr:colOff>
      <xdr:row>0</xdr:row>
      <xdr:rowOff>50987</xdr:rowOff>
    </xdr:from>
    <xdr:to>
      <xdr:col>0</xdr:col>
      <xdr:colOff>1485900</xdr:colOff>
      <xdr:row>1</xdr:row>
      <xdr:rowOff>301153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F2AEC8A-CA6E-400C-8A2C-897A2744E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691" y="50987"/>
          <a:ext cx="1312209" cy="440666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221316</xdr:colOff>
      <xdr:row>0</xdr:row>
      <xdr:rowOff>41462</xdr:rowOff>
    </xdr:from>
    <xdr:to>
      <xdr:col>0</xdr:col>
      <xdr:colOff>1533525</xdr:colOff>
      <xdr:row>1</xdr:row>
      <xdr:rowOff>291628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B672F8E-4098-45F1-BF5D-D8E0A825B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316" y="41462"/>
          <a:ext cx="1312209" cy="440666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A4ACD1E-A1BD-4A49-9191-C48C4EA79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05E0120-5A83-4F3F-A733-7CB3E8508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130F200-727F-403C-81E8-0C086BA06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AADEC1C-FF49-4E4E-A976-BAB98438A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1253686B-F14A-40FA-AF2A-B7CBA3CF1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316566</xdr:colOff>
      <xdr:row>0</xdr:row>
      <xdr:rowOff>50987</xdr:rowOff>
    </xdr:from>
    <xdr:to>
      <xdr:col>0</xdr:col>
      <xdr:colOff>1628775</xdr:colOff>
      <xdr:row>1</xdr:row>
      <xdr:rowOff>301153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37A9CFD-B6F2-4FAA-B036-AA44DD575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566" y="50987"/>
          <a:ext cx="1312209" cy="440666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54FA652-8D37-40A1-B2EC-059B6B194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345141</xdr:colOff>
      <xdr:row>0</xdr:row>
      <xdr:rowOff>22412</xdr:rowOff>
    </xdr:from>
    <xdr:to>
      <xdr:col>0</xdr:col>
      <xdr:colOff>1657350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1A9A240-878C-4DB7-910C-1BF34C95E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141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E5738ED-EDE1-4475-AF9B-7ED4C87E2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DA9FBFF-AB6C-4D93-A6C4-3B31D7B7C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rba\Desktop\Cota&#231;&#227;o%20Sicoob%20Mar&#231;o%202023\Planilhas%20Sicoob%20-%20Refer&#234;ncias%20Mar&#231;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rba\Desktop\Cota&#231;&#227;o%20Sicoob%20Mar&#231;o%202023\Cota&#231;&#245;es%20Custeio%20Sicoob\Planilha%20Cota&#231;&#227;o%20Geral%20Mar&#231;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03-2023"/>
      <sheetName val="LISTA INSUMOS"/>
      <sheetName val="Café-Baixa"/>
      <sheetName val="Referência Café Baixa"/>
      <sheetName val="Café-Média"/>
      <sheetName val="Refêrencia Café Média"/>
      <sheetName val="Café-Alta"/>
      <sheetName val="Referência Café Alta"/>
      <sheetName val="Abacate"/>
      <sheetName val="Abacate Irrigado"/>
      <sheetName val="Referência Abacate"/>
      <sheetName val="Alho"/>
      <sheetName val=" Referência Alho"/>
      <sheetName val="Cenoura Inverno"/>
      <sheetName val="Cenoura Verão"/>
      <sheetName val="Referência Cenoura"/>
      <sheetName val="Milho-Baixa"/>
      <sheetName val="Milho-Média"/>
      <sheetName val="Milho-Alta"/>
      <sheetName val="Milho Silagem "/>
      <sheetName val="Referencia Milho"/>
      <sheetName val="Soja"/>
      <sheetName val="Referência Soja"/>
      <sheetName val="Cebola"/>
      <sheetName val="Referência Cebola"/>
      <sheetName val="Feijão"/>
      <sheetName val="Referência Feijão"/>
      <sheetName val="Trigo"/>
      <sheetName val="Referência Trigo"/>
      <sheetName val="Beterraba"/>
      <sheetName val="Referência Beterraba"/>
      <sheetName val="Batata"/>
      <sheetName val="Referência Batata"/>
      <sheetName val="Repolho"/>
      <sheetName val="Referência Repolho"/>
      <sheetName val="Sorgo"/>
      <sheetName val="Sorgo Forrageiro"/>
      <sheetName val="Referência Sorgo "/>
      <sheetName val="Cana de Açúcar "/>
      <sheetName val="Referência Cana"/>
      <sheetName val="Equinos"/>
      <sheetName val="Cria- Intensivo"/>
      <sheetName val="Cria- Semi Intensivo "/>
      <sheetName val="Cria- Extensivo"/>
      <sheetName val="Recria - Intensivo"/>
      <sheetName val="Recria - Semi Intensivo"/>
      <sheetName val="Recria - Extensivo"/>
      <sheetName val="Engorda - Intensivo"/>
      <sheetName val="Engorda - Semi Intensivo"/>
      <sheetName val="Engorda - Extensivo "/>
      <sheetName val="Leite-Extensivo"/>
      <sheetName val="Leite - Semi-intensivo "/>
      <sheetName val="Leite - Intensivo"/>
    </sheetNames>
    <sheetDataSet>
      <sheetData sheetId="0"/>
      <sheetData sheetId="1">
        <row r="92">
          <cell r="B92">
            <v>931.36</v>
          </cell>
        </row>
        <row r="93">
          <cell r="B93">
            <v>865.81000000000006</v>
          </cell>
        </row>
      </sheetData>
      <sheetData sheetId="2">
        <row r="55">
          <cell r="A55" t="str">
            <v>São Gotardo/MG  30 de Março de 2023</v>
          </cell>
          <cell r="B55"/>
        </row>
      </sheetData>
      <sheetData sheetId="3"/>
      <sheetData sheetId="4"/>
      <sheetData sheetId="5">
        <row r="6">
          <cell r="D6">
            <v>3292.5</v>
          </cell>
        </row>
        <row r="7">
          <cell r="D7">
            <v>240</v>
          </cell>
        </row>
        <row r="9">
          <cell r="D9">
            <v>104.53333333333335</v>
          </cell>
        </row>
        <row r="10">
          <cell r="D10">
            <v>311.33333333333331</v>
          </cell>
        </row>
        <row r="11">
          <cell r="D11">
            <v>98</v>
          </cell>
        </row>
        <row r="12">
          <cell r="D12">
            <v>80.333333333333329</v>
          </cell>
        </row>
        <row r="13">
          <cell r="D13">
            <v>49</v>
          </cell>
        </row>
        <row r="14">
          <cell r="D14">
            <v>1500</v>
          </cell>
        </row>
        <row r="15">
          <cell r="D15">
            <v>602</v>
          </cell>
        </row>
        <row r="16">
          <cell r="D16">
            <v>226.9</v>
          </cell>
        </row>
        <row r="17">
          <cell r="D17">
            <v>74</v>
          </cell>
        </row>
        <row r="18">
          <cell r="D18">
            <v>129.36000000000001</v>
          </cell>
        </row>
        <row r="19">
          <cell r="D19">
            <v>258</v>
          </cell>
        </row>
        <row r="20">
          <cell r="D20">
            <v>202.5</v>
          </cell>
        </row>
        <row r="22">
          <cell r="D22">
            <v>18</v>
          </cell>
        </row>
        <row r="23">
          <cell r="D23">
            <v>41</v>
          </cell>
        </row>
        <row r="24">
          <cell r="D24">
            <v>14.1</v>
          </cell>
        </row>
        <row r="25">
          <cell r="D25">
            <v>188</v>
          </cell>
        </row>
        <row r="27">
          <cell r="D27">
            <v>48.325000000000003</v>
          </cell>
        </row>
        <row r="28">
          <cell r="D28">
            <v>531</v>
          </cell>
        </row>
        <row r="29">
          <cell r="D29">
            <v>74</v>
          </cell>
        </row>
      </sheetData>
      <sheetData sheetId="6"/>
      <sheetData sheetId="7">
        <row r="6">
          <cell r="D6">
            <v>3292.5</v>
          </cell>
        </row>
        <row r="7">
          <cell r="D7">
            <v>240</v>
          </cell>
        </row>
        <row r="8">
          <cell r="D8">
            <v>500</v>
          </cell>
        </row>
        <row r="10">
          <cell r="C10">
            <v>0.18</v>
          </cell>
          <cell r="D10">
            <v>460</v>
          </cell>
        </row>
        <row r="11">
          <cell r="C11">
            <v>2</v>
          </cell>
          <cell r="D11">
            <v>104.53333333333335</v>
          </cell>
        </row>
        <row r="12">
          <cell r="C12">
            <v>1.2</v>
          </cell>
          <cell r="D12">
            <v>311.33333333333331</v>
          </cell>
        </row>
        <row r="13">
          <cell r="C13">
            <v>6</v>
          </cell>
          <cell r="D13">
            <v>98</v>
          </cell>
        </row>
        <row r="14">
          <cell r="C14">
            <v>2</v>
          </cell>
          <cell r="D14">
            <v>80.333333333333329</v>
          </cell>
        </row>
        <row r="16">
          <cell r="C16">
            <v>1</v>
          </cell>
          <cell r="D16">
            <v>229.5</v>
          </cell>
        </row>
        <row r="17">
          <cell r="C17">
            <v>1</v>
          </cell>
          <cell r="D17">
            <v>315</v>
          </cell>
        </row>
        <row r="18">
          <cell r="C18">
            <v>0.7</v>
          </cell>
          <cell r="D18">
            <v>115</v>
          </cell>
        </row>
        <row r="19">
          <cell r="C19">
            <v>2</v>
          </cell>
          <cell r="D19">
            <v>110</v>
          </cell>
        </row>
        <row r="20">
          <cell r="C20">
            <v>1.2</v>
          </cell>
          <cell r="D20">
            <v>172</v>
          </cell>
        </row>
        <row r="21">
          <cell r="C21">
            <v>1.25</v>
          </cell>
          <cell r="D21">
            <v>74</v>
          </cell>
        </row>
        <row r="23">
          <cell r="C23">
            <v>0.6</v>
          </cell>
          <cell r="D23">
            <v>258</v>
          </cell>
        </row>
        <row r="24">
          <cell r="C24">
            <v>0.4</v>
          </cell>
          <cell r="D24">
            <v>202.5</v>
          </cell>
        </row>
        <row r="26">
          <cell r="C26">
            <v>15</v>
          </cell>
          <cell r="D26">
            <v>18</v>
          </cell>
        </row>
        <row r="27">
          <cell r="C27">
            <v>1.8</v>
          </cell>
          <cell r="D27">
            <v>41</v>
          </cell>
        </row>
        <row r="28">
          <cell r="C28">
            <v>3</v>
          </cell>
          <cell r="D28">
            <v>14.1</v>
          </cell>
        </row>
        <row r="29">
          <cell r="C29">
            <v>1.2</v>
          </cell>
          <cell r="D29">
            <v>188</v>
          </cell>
        </row>
        <row r="32">
          <cell r="C32">
            <v>3</v>
          </cell>
          <cell r="D32">
            <v>48.325000000000003</v>
          </cell>
        </row>
        <row r="33">
          <cell r="C33">
            <v>0.08</v>
          </cell>
          <cell r="D33">
            <v>531</v>
          </cell>
        </row>
        <row r="34">
          <cell r="C34">
            <v>0.05</v>
          </cell>
          <cell r="D34">
            <v>2433.3333333333335</v>
          </cell>
        </row>
        <row r="35">
          <cell r="C35">
            <v>0.5</v>
          </cell>
          <cell r="D35">
            <v>74</v>
          </cell>
        </row>
      </sheetData>
      <sheetData sheetId="8"/>
      <sheetData sheetId="9"/>
      <sheetData sheetId="10">
        <row r="6">
          <cell r="D6">
            <v>1950</v>
          </cell>
        </row>
        <row r="7">
          <cell r="D7">
            <v>240</v>
          </cell>
        </row>
        <row r="8">
          <cell r="D8">
            <v>2700</v>
          </cell>
        </row>
        <row r="9">
          <cell r="D9">
            <v>3420</v>
          </cell>
        </row>
        <row r="10">
          <cell r="D10">
            <v>500</v>
          </cell>
        </row>
        <row r="12">
          <cell r="D12">
            <v>145</v>
          </cell>
        </row>
        <row r="13">
          <cell r="D13">
            <v>104.53333333333335</v>
          </cell>
        </row>
        <row r="14">
          <cell r="D14">
            <v>311.33333333333331</v>
          </cell>
        </row>
        <row r="15">
          <cell r="D15">
            <v>68</v>
          </cell>
        </row>
        <row r="16">
          <cell r="D16">
            <v>110</v>
          </cell>
        </row>
        <row r="17">
          <cell r="D17">
            <v>229.5</v>
          </cell>
        </row>
        <row r="18">
          <cell r="D18">
            <v>115</v>
          </cell>
        </row>
        <row r="19">
          <cell r="D19">
            <v>64.8</v>
          </cell>
        </row>
        <row r="20">
          <cell r="D20">
            <v>74</v>
          </cell>
        </row>
        <row r="21">
          <cell r="D21">
            <v>202.5</v>
          </cell>
        </row>
        <row r="22">
          <cell r="D22">
            <v>19.5</v>
          </cell>
        </row>
        <row r="23">
          <cell r="D23">
            <v>41</v>
          </cell>
        </row>
        <row r="24">
          <cell r="D24">
            <v>14.1</v>
          </cell>
        </row>
        <row r="25">
          <cell r="D25">
            <v>130</v>
          </cell>
        </row>
        <row r="26">
          <cell r="D26">
            <v>84</v>
          </cell>
        </row>
        <row r="27">
          <cell r="D27">
            <v>2</v>
          </cell>
        </row>
        <row r="28">
          <cell r="D28">
            <v>70</v>
          </cell>
        </row>
        <row r="29">
          <cell r="D29">
            <v>74</v>
          </cell>
        </row>
      </sheetData>
      <sheetData sheetId="11"/>
      <sheetData sheetId="12">
        <row r="6">
          <cell r="D6">
            <v>3100</v>
          </cell>
        </row>
        <row r="7">
          <cell r="D7">
            <v>240</v>
          </cell>
        </row>
        <row r="8">
          <cell r="D8">
            <v>2700</v>
          </cell>
        </row>
        <row r="9">
          <cell r="D9">
            <v>500</v>
          </cell>
        </row>
        <row r="10">
          <cell r="D10">
            <v>15.6</v>
          </cell>
        </row>
        <row r="19">
          <cell r="D19">
            <v>9</v>
          </cell>
        </row>
        <row r="20">
          <cell r="D20">
            <v>18</v>
          </cell>
        </row>
        <row r="21">
          <cell r="D21">
            <v>17</v>
          </cell>
        </row>
        <row r="22">
          <cell r="D22">
            <v>15</v>
          </cell>
        </row>
        <row r="23">
          <cell r="D23">
            <v>1600</v>
          </cell>
        </row>
        <row r="24">
          <cell r="D24">
            <v>3890</v>
          </cell>
        </row>
        <row r="25">
          <cell r="D25">
            <v>3420</v>
          </cell>
        </row>
        <row r="26">
          <cell r="D26">
            <v>78.48</v>
          </cell>
        </row>
        <row r="27">
          <cell r="D27">
            <v>88</v>
          </cell>
        </row>
        <row r="28">
          <cell r="D28">
            <v>52.8</v>
          </cell>
        </row>
        <row r="29">
          <cell r="D29">
            <v>520</v>
          </cell>
        </row>
        <row r="30">
          <cell r="D30">
            <v>256</v>
          </cell>
        </row>
        <row r="31">
          <cell r="D31">
            <v>108</v>
          </cell>
        </row>
      </sheetData>
      <sheetData sheetId="13"/>
      <sheetData sheetId="14"/>
      <sheetData sheetId="15">
        <row r="7">
          <cell r="D7">
            <v>3675</v>
          </cell>
        </row>
        <row r="8">
          <cell r="D8">
            <v>3350</v>
          </cell>
        </row>
        <row r="10">
          <cell r="D10">
            <v>3000</v>
          </cell>
        </row>
        <row r="11">
          <cell r="D11">
            <v>17</v>
          </cell>
        </row>
        <row r="12">
          <cell r="D12">
            <v>250</v>
          </cell>
        </row>
        <row r="13">
          <cell r="D13">
            <v>256</v>
          </cell>
        </row>
        <row r="14">
          <cell r="D14">
            <v>58</v>
          </cell>
        </row>
        <row r="15">
          <cell r="D15">
            <v>17</v>
          </cell>
        </row>
        <row r="16">
          <cell r="D16">
            <v>25</v>
          </cell>
        </row>
        <row r="17">
          <cell r="D17">
            <v>78</v>
          </cell>
        </row>
        <row r="18">
          <cell r="D18">
            <v>248</v>
          </cell>
        </row>
        <row r="19">
          <cell r="D19">
            <v>145</v>
          </cell>
        </row>
        <row r="20">
          <cell r="D20">
            <v>98</v>
          </cell>
        </row>
        <row r="21">
          <cell r="D21">
            <v>135</v>
          </cell>
        </row>
        <row r="22">
          <cell r="D22">
            <v>78</v>
          </cell>
        </row>
      </sheetData>
      <sheetData sheetId="16"/>
      <sheetData sheetId="17"/>
      <sheetData sheetId="18"/>
      <sheetData sheetId="19"/>
      <sheetData sheetId="20">
        <row r="6">
          <cell r="B6" t="str">
            <v>Ton</v>
          </cell>
          <cell r="D6">
            <v>240</v>
          </cell>
        </row>
        <row r="7">
          <cell r="B7" t="str">
            <v>Ton</v>
          </cell>
          <cell r="C7">
            <v>0.4</v>
          </cell>
          <cell r="D7">
            <v>3292.5</v>
          </cell>
        </row>
        <row r="11">
          <cell r="B11" t="str">
            <v>L</v>
          </cell>
          <cell r="C11">
            <v>2.5</v>
          </cell>
          <cell r="D11">
            <v>73</v>
          </cell>
        </row>
        <row r="12">
          <cell r="B12" t="str">
            <v>Kg</v>
          </cell>
          <cell r="C12">
            <v>1.8</v>
          </cell>
          <cell r="D12">
            <v>48.325000000000003</v>
          </cell>
        </row>
        <row r="13">
          <cell r="B13" t="str">
            <v>L</v>
          </cell>
          <cell r="C13">
            <v>2</v>
          </cell>
          <cell r="D13">
            <v>65.5</v>
          </cell>
        </row>
        <row r="14">
          <cell r="B14" t="str">
            <v>Kg</v>
          </cell>
          <cell r="C14">
            <v>0.08</v>
          </cell>
          <cell r="D14">
            <v>531</v>
          </cell>
        </row>
        <row r="15">
          <cell r="B15" t="str">
            <v>L</v>
          </cell>
          <cell r="C15">
            <v>1</v>
          </cell>
          <cell r="D15">
            <v>52</v>
          </cell>
        </row>
        <row r="16">
          <cell r="B16" t="str">
            <v>L</v>
          </cell>
          <cell r="C16">
            <v>2.5</v>
          </cell>
          <cell r="D16">
            <v>73</v>
          </cell>
        </row>
        <row r="17">
          <cell r="B17" t="str">
            <v>Kg</v>
          </cell>
          <cell r="C17">
            <v>1.8</v>
          </cell>
          <cell r="D17">
            <v>48.325000000000003</v>
          </cell>
        </row>
        <row r="18">
          <cell r="B18" t="str">
            <v>L</v>
          </cell>
          <cell r="C18">
            <v>0.2</v>
          </cell>
          <cell r="D18">
            <v>200.41</v>
          </cell>
        </row>
        <row r="19">
          <cell r="B19" t="str">
            <v>L</v>
          </cell>
          <cell r="C19">
            <v>1</v>
          </cell>
          <cell r="D19">
            <v>37.5</v>
          </cell>
        </row>
        <row r="20">
          <cell r="B20" t="str">
            <v>L</v>
          </cell>
          <cell r="C20">
            <v>0.1</v>
          </cell>
          <cell r="D20">
            <v>25.96</v>
          </cell>
        </row>
        <row r="21">
          <cell r="B21"/>
          <cell r="C21">
            <v>0.4</v>
          </cell>
          <cell r="D21">
            <v>221.17000000000002</v>
          </cell>
        </row>
        <row r="22">
          <cell r="B22" t="str">
            <v>L</v>
          </cell>
          <cell r="C22">
            <v>0.15</v>
          </cell>
          <cell r="D22">
            <v>189.6</v>
          </cell>
        </row>
        <row r="23">
          <cell r="B23" t="str">
            <v>L</v>
          </cell>
          <cell r="C23">
            <v>0.4</v>
          </cell>
          <cell r="D23">
            <v>315</v>
          </cell>
        </row>
        <row r="24">
          <cell r="B24" t="str">
            <v>L</v>
          </cell>
          <cell r="C24">
            <v>0.2</v>
          </cell>
          <cell r="D24">
            <v>117</v>
          </cell>
        </row>
        <row r="25">
          <cell r="B25" t="str">
            <v>L</v>
          </cell>
          <cell r="C25">
            <v>1</v>
          </cell>
          <cell r="D25">
            <v>26</v>
          </cell>
        </row>
        <row r="26">
          <cell r="B26" t="str">
            <v>L</v>
          </cell>
          <cell r="C26">
            <v>1.5</v>
          </cell>
          <cell r="D26">
            <v>36</v>
          </cell>
        </row>
        <row r="27">
          <cell r="B27" t="str">
            <v>Kg</v>
          </cell>
          <cell r="C27">
            <v>0.6</v>
          </cell>
          <cell r="D27">
            <v>80.333333333333329</v>
          </cell>
        </row>
        <row r="28">
          <cell r="B28" t="str">
            <v>L</v>
          </cell>
          <cell r="C28">
            <v>0.4</v>
          </cell>
          <cell r="D28">
            <v>64.8</v>
          </cell>
        </row>
        <row r="29">
          <cell r="B29" t="str">
            <v>L</v>
          </cell>
          <cell r="C29">
            <v>0.1</v>
          </cell>
          <cell r="D29">
            <v>25.96</v>
          </cell>
        </row>
        <row r="30">
          <cell r="D30">
            <v>3420</v>
          </cell>
        </row>
        <row r="31">
          <cell r="B31" t="str">
            <v>Ton</v>
          </cell>
          <cell r="C31">
            <v>0.22</v>
          </cell>
          <cell r="D31">
            <v>3100</v>
          </cell>
        </row>
      </sheetData>
      <sheetData sheetId="21"/>
      <sheetData sheetId="22">
        <row r="6">
          <cell r="D6">
            <v>240</v>
          </cell>
        </row>
        <row r="7">
          <cell r="D7">
            <v>3675</v>
          </cell>
        </row>
        <row r="8">
          <cell r="D8">
            <v>930</v>
          </cell>
        </row>
        <row r="10">
          <cell r="D10">
            <v>48.325000000000003</v>
          </cell>
        </row>
        <row r="11">
          <cell r="D11">
            <v>65.5</v>
          </cell>
        </row>
        <row r="12">
          <cell r="D12">
            <v>531</v>
          </cell>
        </row>
        <row r="13">
          <cell r="D13">
            <v>52</v>
          </cell>
        </row>
        <row r="14">
          <cell r="D14">
            <v>48.325000000000003</v>
          </cell>
        </row>
        <row r="15">
          <cell r="D15">
            <v>36</v>
          </cell>
        </row>
        <row r="16">
          <cell r="D16">
            <v>200.41</v>
          </cell>
        </row>
        <row r="17">
          <cell r="D17">
            <v>14.1</v>
          </cell>
        </row>
        <row r="18">
          <cell r="D18">
            <v>117</v>
          </cell>
        </row>
        <row r="19">
          <cell r="D19">
            <v>25.96</v>
          </cell>
        </row>
        <row r="20">
          <cell r="D20">
            <v>531</v>
          </cell>
        </row>
        <row r="21">
          <cell r="D21">
            <v>36</v>
          </cell>
        </row>
        <row r="22">
          <cell r="D22">
            <v>228.75</v>
          </cell>
        </row>
        <row r="23">
          <cell r="D23">
            <v>232.67</v>
          </cell>
        </row>
        <row r="24">
          <cell r="D24">
            <v>36</v>
          </cell>
        </row>
        <row r="25">
          <cell r="D25">
            <v>189.6</v>
          </cell>
        </row>
        <row r="26">
          <cell r="D26">
            <v>26</v>
          </cell>
        </row>
        <row r="27">
          <cell r="D27">
            <v>117</v>
          </cell>
        </row>
        <row r="28">
          <cell r="D28">
            <v>25.96</v>
          </cell>
        </row>
        <row r="29">
          <cell r="D29">
            <v>409.46</v>
          </cell>
        </row>
        <row r="30">
          <cell r="D30">
            <v>26.5</v>
          </cell>
        </row>
        <row r="31">
          <cell r="D31">
            <v>36</v>
          </cell>
        </row>
        <row r="32">
          <cell r="D32">
            <v>25.96</v>
          </cell>
        </row>
        <row r="33">
          <cell r="D33">
            <v>256</v>
          </cell>
        </row>
        <row r="34">
          <cell r="D34">
            <v>215</v>
          </cell>
        </row>
        <row r="35">
          <cell r="D35">
            <v>193.25</v>
          </cell>
        </row>
        <row r="36">
          <cell r="D36">
            <v>36</v>
          </cell>
        </row>
        <row r="37">
          <cell r="D37">
            <v>194</v>
          </cell>
        </row>
        <row r="38">
          <cell r="D38">
            <v>9135</v>
          </cell>
        </row>
        <row r="39">
          <cell r="D39">
            <v>3420</v>
          </cell>
        </row>
      </sheetData>
      <sheetData sheetId="23"/>
      <sheetData sheetId="24"/>
      <sheetData sheetId="25"/>
      <sheetData sheetId="26">
        <row r="6">
          <cell r="D6">
            <v>3600</v>
          </cell>
        </row>
        <row r="7">
          <cell r="D7">
            <v>1141.6666666666667</v>
          </cell>
        </row>
        <row r="8">
          <cell r="D8">
            <v>240</v>
          </cell>
        </row>
        <row r="10">
          <cell r="D10">
            <v>2950</v>
          </cell>
        </row>
        <row r="11">
          <cell r="D11">
            <v>18</v>
          </cell>
        </row>
        <row r="12">
          <cell r="D12">
            <v>14.1</v>
          </cell>
        </row>
        <row r="13">
          <cell r="D13">
            <v>41</v>
          </cell>
        </row>
        <row r="14">
          <cell r="D14">
            <v>64.8</v>
          </cell>
        </row>
        <row r="15">
          <cell r="D15">
            <v>78</v>
          </cell>
        </row>
        <row r="16">
          <cell r="D16">
            <v>48.325000000000003</v>
          </cell>
        </row>
        <row r="17">
          <cell r="D17">
            <v>26.5</v>
          </cell>
        </row>
        <row r="18">
          <cell r="D18">
            <v>531</v>
          </cell>
        </row>
        <row r="19">
          <cell r="D19">
            <v>159</v>
          </cell>
        </row>
        <row r="20">
          <cell r="D20">
            <v>78</v>
          </cell>
        </row>
      </sheetData>
      <sheetData sheetId="27"/>
      <sheetData sheetId="28">
        <row r="6">
          <cell r="D6">
            <v>3600</v>
          </cell>
        </row>
        <row r="7">
          <cell r="D7">
            <v>4</v>
          </cell>
        </row>
        <row r="9">
          <cell r="D9">
            <v>48.325000000000003</v>
          </cell>
        </row>
        <row r="10">
          <cell r="D10">
            <v>52</v>
          </cell>
        </row>
        <row r="11">
          <cell r="D11">
            <v>45.5</v>
          </cell>
        </row>
        <row r="12">
          <cell r="D12">
            <v>185</v>
          </cell>
        </row>
        <row r="13">
          <cell r="D13">
            <v>104.53333333333335</v>
          </cell>
        </row>
        <row r="14">
          <cell r="D14">
            <v>189.6</v>
          </cell>
        </row>
        <row r="15">
          <cell r="D15">
            <v>80.333333333333329</v>
          </cell>
        </row>
        <row r="16">
          <cell r="D16">
            <v>22</v>
          </cell>
        </row>
        <row r="17">
          <cell r="D17">
            <v>80.333333333333329</v>
          </cell>
        </row>
        <row r="18">
          <cell r="D18">
            <v>189.6</v>
          </cell>
        </row>
        <row r="19">
          <cell r="D19">
            <v>3100</v>
          </cell>
        </row>
      </sheetData>
      <sheetData sheetId="29"/>
      <sheetData sheetId="30">
        <row r="6">
          <cell r="D6">
            <v>3579.3333333333335</v>
          </cell>
        </row>
        <row r="7">
          <cell r="D7">
            <v>240</v>
          </cell>
        </row>
        <row r="8">
          <cell r="D8">
            <v>3350</v>
          </cell>
        </row>
        <row r="9">
          <cell r="D9">
            <v>3100</v>
          </cell>
        </row>
        <row r="10">
          <cell r="D10">
            <v>2950</v>
          </cell>
        </row>
        <row r="11">
          <cell r="D11">
            <v>159</v>
          </cell>
        </row>
        <row r="12">
          <cell r="D12">
            <v>531</v>
          </cell>
        </row>
        <row r="13">
          <cell r="D13">
            <v>135</v>
          </cell>
        </row>
        <row r="14">
          <cell r="D14">
            <v>78</v>
          </cell>
        </row>
        <row r="15">
          <cell r="D15">
            <v>98</v>
          </cell>
        </row>
        <row r="16">
          <cell r="D16">
            <v>409.46</v>
          </cell>
        </row>
        <row r="17">
          <cell r="D17">
            <v>93</v>
          </cell>
        </row>
        <row r="18">
          <cell r="D18">
            <v>77.240000000000009</v>
          </cell>
        </row>
      </sheetData>
      <sheetData sheetId="31"/>
      <sheetData sheetId="32">
        <row r="6">
          <cell r="C6">
            <v>5000</v>
          </cell>
          <cell r="D6">
            <v>7</v>
          </cell>
        </row>
        <row r="7">
          <cell r="D7">
            <v>3675</v>
          </cell>
        </row>
        <row r="8">
          <cell r="C8">
            <v>0.8</v>
          </cell>
          <cell r="D8">
            <v>3292.5</v>
          </cell>
        </row>
        <row r="9">
          <cell r="C9">
            <v>1</v>
          </cell>
          <cell r="D9">
            <v>3350</v>
          </cell>
        </row>
        <row r="10">
          <cell r="C10">
            <v>2</v>
          </cell>
          <cell r="D10">
            <v>66</v>
          </cell>
        </row>
        <row r="11">
          <cell r="C11">
            <v>0.8</v>
          </cell>
          <cell r="D11">
            <v>531</v>
          </cell>
        </row>
        <row r="12">
          <cell r="C12">
            <v>1</v>
          </cell>
          <cell r="D12">
            <v>145</v>
          </cell>
        </row>
        <row r="13">
          <cell r="C13">
            <v>0.2</v>
          </cell>
          <cell r="D13">
            <v>248</v>
          </cell>
        </row>
        <row r="14">
          <cell r="C14">
            <v>4</v>
          </cell>
          <cell r="D14">
            <v>175.5</v>
          </cell>
        </row>
        <row r="15">
          <cell r="C15">
            <v>1</v>
          </cell>
          <cell r="D15">
            <v>135</v>
          </cell>
        </row>
        <row r="18">
          <cell r="C18">
            <v>8</v>
          </cell>
          <cell r="D18">
            <v>110</v>
          </cell>
        </row>
      </sheetData>
      <sheetData sheetId="33"/>
      <sheetData sheetId="34">
        <row r="6">
          <cell r="D6">
            <v>0.25</v>
          </cell>
        </row>
        <row r="7">
          <cell r="D7">
            <v>3675</v>
          </cell>
        </row>
        <row r="8">
          <cell r="D8">
            <v>2700</v>
          </cell>
        </row>
        <row r="9">
          <cell r="D9">
            <v>500</v>
          </cell>
        </row>
        <row r="11">
          <cell r="D11">
            <v>52.8</v>
          </cell>
        </row>
        <row r="12">
          <cell r="D12">
            <v>315</v>
          </cell>
        </row>
        <row r="13">
          <cell r="D13">
            <v>175.5</v>
          </cell>
        </row>
        <row r="14">
          <cell r="D14">
            <v>156.75</v>
          </cell>
        </row>
        <row r="15">
          <cell r="D15">
            <v>80.333333333333329</v>
          </cell>
        </row>
        <row r="16">
          <cell r="D16">
            <v>409.46</v>
          </cell>
        </row>
        <row r="17">
          <cell r="D17">
            <v>77.240000000000009</v>
          </cell>
        </row>
        <row r="18">
          <cell r="D18">
            <v>25.96</v>
          </cell>
        </row>
        <row r="19">
          <cell r="D19">
            <v>17</v>
          </cell>
        </row>
        <row r="20">
          <cell r="D20">
            <v>14.1</v>
          </cell>
        </row>
        <row r="21">
          <cell r="D21">
            <v>19.5</v>
          </cell>
        </row>
        <row r="22">
          <cell r="D22">
            <v>61.5</v>
          </cell>
        </row>
        <row r="23">
          <cell r="D23">
            <v>556</v>
          </cell>
        </row>
      </sheetData>
      <sheetData sheetId="35"/>
      <sheetData sheetId="36"/>
      <sheetData sheetId="37">
        <row r="6">
          <cell r="D6">
            <v>3292.5</v>
          </cell>
        </row>
        <row r="7">
          <cell r="D7">
            <v>674.625</v>
          </cell>
        </row>
        <row r="10">
          <cell r="D10">
            <v>48.325000000000003</v>
          </cell>
        </row>
        <row r="11">
          <cell r="D11">
            <v>65.5</v>
          </cell>
        </row>
        <row r="13">
          <cell r="D13">
            <v>52</v>
          </cell>
        </row>
        <row r="16">
          <cell r="D16">
            <v>200.41</v>
          </cell>
        </row>
        <row r="17">
          <cell r="D17">
            <v>37.5</v>
          </cell>
        </row>
        <row r="18">
          <cell r="D18">
            <v>25.96</v>
          </cell>
        </row>
        <row r="20">
          <cell r="D20">
            <v>189.6</v>
          </cell>
        </row>
        <row r="21">
          <cell r="D21">
            <v>315</v>
          </cell>
        </row>
        <row r="22">
          <cell r="D22">
            <v>117</v>
          </cell>
        </row>
        <row r="23">
          <cell r="D23">
            <v>26</v>
          </cell>
        </row>
        <row r="25">
          <cell r="D25">
            <v>80.333333333333329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</sheetNames>
    <sheetDataSet>
      <sheetData sheetId="0">
        <row r="8">
          <cell r="B8">
            <v>2950</v>
          </cell>
        </row>
        <row r="14">
          <cell r="B14">
            <v>9</v>
          </cell>
        </row>
        <row r="15">
          <cell r="B15">
            <v>3420</v>
          </cell>
        </row>
        <row r="34">
          <cell r="B34">
            <v>240</v>
          </cell>
        </row>
        <row r="37">
          <cell r="B37">
            <v>80.333333333333329</v>
          </cell>
        </row>
        <row r="40">
          <cell r="B40">
            <v>49</v>
          </cell>
        </row>
        <row r="42">
          <cell r="B42">
            <v>18</v>
          </cell>
        </row>
        <row r="61">
          <cell r="B61">
            <v>98</v>
          </cell>
        </row>
        <row r="64">
          <cell r="B64">
            <v>26.5</v>
          </cell>
        </row>
        <row r="73">
          <cell r="B73">
            <v>24</v>
          </cell>
        </row>
        <row r="84">
          <cell r="B84">
            <v>48.325000000000003</v>
          </cell>
        </row>
        <row r="97">
          <cell r="B97">
            <v>229.5</v>
          </cell>
        </row>
        <row r="102">
          <cell r="B102">
            <v>1950</v>
          </cell>
        </row>
        <row r="103">
          <cell r="B103">
            <v>2700</v>
          </cell>
        </row>
        <row r="110">
          <cell r="B110">
            <v>3100</v>
          </cell>
        </row>
        <row r="111">
          <cell r="B111">
            <v>61.5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AE22B-3837-444F-B446-5A33537361E7}">
  <dimension ref="B1:J48"/>
  <sheetViews>
    <sheetView tabSelected="1" workbookViewId="0">
      <selection activeCell="H3" sqref="H3"/>
    </sheetView>
  </sheetViews>
  <sheetFormatPr defaultColWidth="11.44140625" defaultRowHeight="14.4" x14ac:dyDescent="0.3"/>
  <cols>
    <col min="1" max="1" width="11.44140625" style="84"/>
    <col min="2" max="2" width="15.5546875" style="87" bestFit="1" customWidth="1"/>
    <col min="3" max="3" width="16.109375" style="84" customWidth="1"/>
    <col min="4" max="4" width="17.88671875" style="84" customWidth="1"/>
    <col min="5" max="5" width="17.44140625" style="84" customWidth="1"/>
    <col min="6" max="6" width="14.5546875" style="84" customWidth="1"/>
    <col min="7" max="7" width="13.109375" style="84" customWidth="1"/>
    <col min="8" max="8" width="23.44140625" style="84" bestFit="1" customWidth="1"/>
    <col min="9" max="9" width="20.44140625" style="84" bestFit="1" customWidth="1"/>
    <col min="10" max="16384" width="11.44140625" style="84"/>
  </cols>
  <sheetData>
    <row r="1" spans="2:9" ht="15" thickBot="1" x14ac:dyDescent="0.35"/>
    <row r="2" spans="2:9" ht="15" thickBot="1" x14ac:dyDescent="0.35">
      <c r="B2" s="191" t="s">
        <v>369</v>
      </c>
      <c r="C2" s="197"/>
      <c r="D2" s="197"/>
      <c r="E2" s="197"/>
      <c r="F2" s="197"/>
      <c r="G2" s="198"/>
      <c r="I2"/>
    </row>
    <row r="3" spans="2:9" s="85" customFormat="1" ht="43.8" thickBot="1" x14ac:dyDescent="0.35">
      <c r="B3" s="99" t="s">
        <v>331</v>
      </c>
      <c r="C3" s="97" t="s">
        <v>333</v>
      </c>
      <c r="D3" s="97" t="s">
        <v>358</v>
      </c>
      <c r="E3" s="97" t="s">
        <v>332</v>
      </c>
      <c r="F3" s="97" t="s">
        <v>400</v>
      </c>
      <c r="G3" s="98" t="s">
        <v>399</v>
      </c>
      <c r="I3"/>
    </row>
    <row r="4" spans="2:9" x14ac:dyDescent="0.3">
      <c r="B4" s="109" t="s">
        <v>340</v>
      </c>
      <c r="C4" s="91" t="s">
        <v>336</v>
      </c>
      <c r="D4" s="91" t="s">
        <v>354</v>
      </c>
      <c r="E4" s="110">
        <v>20258.466666666667</v>
      </c>
      <c r="F4" s="91">
        <v>12</v>
      </c>
      <c r="G4" s="111" t="s">
        <v>403</v>
      </c>
      <c r="I4"/>
    </row>
    <row r="5" spans="2:9" x14ac:dyDescent="0.3">
      <c r="B5" s="102" t="s">
        <v>341</v>
      </c>
      <c r="C5" s="86" t="s">
        <v>337</v>
      </c>
      <c r="D5" s="86" t="s">
        <v>355</v>
      </c>
      <c r="E5" s="108">
        <v>23839.066666666669</v>
      </c>
      <c r="F5" s="86">
        <v>12</v>
      </c>
      <c r="G5" s="112" t="s">
        <v>403</v>
      </c>
      <c r="I5"/>
    </row>
    <row r="6" spans="2:9" x14ac:dyDescent="0.3">
      <c r="B6" s="102" t="s">
        <v>342</v>
      </c>
      <c r="C6" s="86" t="s">
        <v>337</v>
      </c>
      <c r="D6" s="86" t="s">
        <v>357</v>
      </c>
      <c r="E6" s="108">
        <v>139775.35200000001</v>
      </c>
      <c r="F6" s="86">
        <v>12</v>
      </c>
      <c r="G6" s="112" t="s">
        <v>405</v>
      </c>
      <c r="I6"/>
    </row>
    <row r="7" spans="2:9" x14ac:dyDescent="0.3">
      <c r="B7" s="102" t="s">
        <v>353</v>
      </c>
      <c r="C7" s="86" t="s">
        <v>337</v>
      </c>
      <c r="D7" s="86" t="s">
        <v>368</v>
      </c>
      <c r="E7" s="108">
        <v>53859</v>
      </c>
      <c r="F7" s="86">
        <v>12</v>
      </c>
      <c r="G7" s="112" t="s">
        <v>403</v>
      </c>
      <c r="I7"/>
    </row>
    <row r="8" spans="2:9" x14ac:dyDescent="0.3">
      <c r="B8" s="102" t="s">
        <v>350</v>
      </c>
      <c r="C8" s="86" t="s">
        <v>337</v>
      </c>
      <c r="D8" s="86" t="s">
        <v>365</v>
      </c>
      <c r="E8" s="108">
        <v>38959.119333333329</v>
      </c>
      <c r="F8" s="86">
        <v>12</v>
      </c>
      <c r="G8" s="112" t="s">
        <v>403</v>
      </c>
      <c r="I8"/>
    </row>
    <row r="9" spans="2:9" x14ac:dyDescent="0.3">
      <c r="B9" s="102" t="s">
        <v>334</v>
      </c>
      <c r="C9" s="86" t="s">
        <v>335</v>
      </c>
      <c r="D9" s="86" t="s">
        <v>338</v>
      </c>
      <c r="E9" s="108">
        <v>13727.487500000001</v>
      </c>
      <c r="F9" s="86">
        <v>14</v>
      </c>
      <c r="G9" s="112" t="s">
        <v>404</v>
      </c>
      <c r="I9"/>
    </row>
    <row r="10" spans="2:9" x14ac:dyDescent="0.3">
      <c r="B10" s="102" t="s">
        <v>334</v>
      </c>
      <c r="C10" s="86" t="s">
        <v>336</v>
      </c>
      <c r="D10" s="86" t="s">
        <v>339</v>
      </c>
      <c r="E10" s="108">
        <v>15716.005833333333</v>
      </c>
      <c r="F10" s="86">
        <v>14</v>
      </c>
      <c r="G10" s="112" t="s">
        <v>404</v>
      </c>
      <c r="I10"/>
    </row>
    <row r="11" spans="2:9" x14ac:dyDescent="0.3">
      <c r="B11" s="102" t="s">
        <v>334</v>
      </c>
      <c r="C11" s="86" t="s">
        <v>337</v>
      </c>
      <c r="D11" s="86" t="s">
        <v>356</v>
      </c>
      <c r="E11" s="108">
        <v>19564.602499999997</v>
      </c>
      <c r="F11" s="86">
        <v>14</v>
      </c>
      <c r="G11" s="112" t="s">
        <v>404</v>
      </c>
      <c r="I11"/>
    </row>
    <row r="12" spans="2:9" x14ac:dyDescent="0.3">
      <c r="B12" s="102" t="s">
        <v>347</v>
      </c>
      <c r="C12" s="86" t="s">
        <v>337</v>
      </c>
      <c r="D12" s="86" t="s">
        <v>365</v>
      </c>
      <c r="E12" s="108">
        <v>63091.55</v>
      </c>
      <c r="F12" s="86">
        <v>12</v>
      </c>
      <c r="G12" s="112" t="s">
        <v>403</v>
      </c>
      <c r="I12"/>
    </row>
    <row r="13" spans="2:9" x14ac:dyDescent="0.3">
      <c r="B13" s="102" t="s">
        <v>343</v>
      </c>
      <c r="C13" s="86" t="s">
        <v>337</v>
      </c>
      <c r="D13" s="86" t="s">
        <v>359</v>
      </c>
      <c r="E13" s="108">
        <v>40320.22</v>
      </c>
      <c r="F13" s="86">
        <v>12</v>
      </c>
      <c r="G13" s="112" t="s">
        <v>403</v>
      </c>
      <c r="I13"/>
    </row>
    <row r="14" spans="2:9" x14ac:dyDescent="0.3">
      <c r="B14" s="102" t="s">
        <v>344</v>
      </c>
      <c r="C14" s="86" t="s">
        <v>337</v>
      </c>
      <c r="D14" s="86" t="s">
        <v>360</v>
      </c>
      <c r="E14" s="108">
        <v>40484.949999999997</v>
      </c>
      <c r="F14" s="86">
        <v>12</v>
      </c>
      <c r="G14" s="112" t="s">
        <v>403</v>
      </c>
      <c r="I14"/>
    </row>
    <row r="15" spans="2:9" x14ac:dyDescent="0.3">
      <c r="B15" s="102" t="s">
        <v>348</v>
      </c>
      <c r="C15" s="86" t="s">
        <v>337</v>
      </c>
      <c r="D15" s="86" t="s">
        <v>366</v>
      </c>
      <c r="E15" s="108">
        <v>8835.3166666666675</v>
      </c>
      <c r="F15" s="86" t="s">
        <v>401</v>
      </c>
      <c r="G15" s="112" t="s">
        <v>403</v>
      </c>
      <c r="I15"/>
    </row>
    <row r="16" spans="2:9" x14ac:dyDescent="0.3">
      <c r="B16" s="102" t="s">
        <v>345</v>
      </c>
      <c r="C16" s="86" t="s">
        <v>335</v>
      </c>
      <c r="D16" s="86" t="s">
        <v>361</v>
      </c>
      <c r="E16" s="108">
        <v>5992.3059999999996</v>
      </c>
      <c r="F16" s="86" t="s">
        <v>401</v>
      </c>
      <c r="G16" s="112" t="s">
        <v>403</v>
      </c>
      <c r="H16" s="144"/>
      <c r="I16"/>
    </row>
    <row r="17" spans="2:9" x14ac:dyDescent="0.3">
      <c r="B17" s="102" t="s">
        <v>345</v>
      </c>
      <c r="C17" s="86" t="s">
        <v>336</v>
      </c>
      <c r="D17" s="86" t="s">
        <v>362</v>
      </c>
      <c r="E17" s="108">
        <v>7082.2160000000003</v>
      </c>
      <c r="F17" s="86" t="s">
        <v>401</v>
      </c>
      <c r="G17" s="112" t="s">
        <v>403</v>
      </c>
      <c r="H17" s="144"/>
      <c r="I17"/>
    </row>
    <row r="18" spans="2:9" x14ac:dyDescent="0.3">
      <c r="B18" s="102" t="s">
        <v>345</v>
      </c>
      <c r="C18" s="86" t="s">
        <v>337</v>
      </c>
      <c r="D18" s="86" t="s">
        <v>363</v>
      </c>
      <c r="E18" s="108">
        <v>9268.8159999999989</v>
      </c>
      <c r="F18" s="86" t="s">
        <v>401</v>
      </c>
      <c r="G18" s="112" t="s">
        <v>403</v>
      </c>
      <c r="H18" s="144"/>
      <c r="I18"/>
    </row>
    <row r="19" spans="2:9" x14ac:dyDescent="0.3">
      <c r="B19" s="102" t="s">
        <v>426</v>
      </c>
      <c r="C19" s="86" t="s">
        <v>335</v>
      </c>
      <c r="D19" s="86" t="s">
        <v>427</v>
      </c>
      <c r="E19" s="108">
        <v>7282.527</v>
      </c>
      <c r="F19" s="86">
        <v>12</v>
      </c>
      <c r="G19" s="112" t="s">
        <v>403</v>
      </c>
      <c r="H19" s="144"/>
      <c r="I19"/>
    </row>
    <row r="20" spans="2:9" x14ac:dyDescent="0.3">
      <c r="B20" s="102" t="s">
        <v>351</v>
      </c>
      <c r="C20" s="86" t="s">
        <v>337</v>
      </c>
      <c r="D20" s="86" t="s">
        <v>365</v>
      </c>
      <c r="E20" s="108">
        <v>63119.300666666662</v>
      </c>
      <c r="F20" s="86">
        <v>12</v>
      </c>
      <c r="G20" s="112" t="s">
        <v>403</v>
      </c>
      <c r="H20" s="144"/>
      <c r="I20"/>
    </row>
    <row r="21" spans="2:9" x14ac:dyDescent="0.3">
      <c r="B21" s="102" t="s">
        <v>346</v>
      </c>
      <c r="C21" s="86" t="s">
        <v>337</v>
      </c>
      <c r="D21" s="86" t="s">
        <v>364</v>
      </c>
      <c r="E21" s="108">
        <v>8148.9305000000004</v>
      </c>
      <c r="F21" s="86">
        <v>12</v>
      </c>
      <c r="G21" s="112" t="s">
        <v>403</v>
      </c>
      <c r="H21" s="144"/>
      <c r="I21"/>
    </row>
    <row r="22" spans="2:9" x14ac:dyDescent="0.3">
      <c r="B22" s="102" t="s">
        <v>352</v>
      </c>
      <c r="C22" s="127" t="s">
        <v>337</v>
      </c>
      <c r="D22" s="127" t="s">
        <v>367</v>
      </c>
      <c r="E22" s="108">
        <v>5827.1155333333336</v>
      </c>
      <c r="F22" s="86">
        <v>12</v>
      </c>
      <c r="G22" s="112" t="s">
        <v>403</v>
      </c>
      <c r="H22" s="144"/>
      <c r="I22"/>
    </row>
    <row r="23" spans="2:9" x14ac:dyDescent="0.3">
      <c r="B23" s="130" t="s">
        <v>428</v>
      </c>
      <c r="C23" s="131" t="s">
        <v>336</v>
      </c>
      <c r="D23" s="131" t="s">
        <v>533</v>
      </c>
      <c r="E23" s="108">
        <v>5827.1155333333336</v>
      </c>
      <c r="F23" s="132">
        <v>12</v>
      </c>
      <c r="G23" s="133" t="s">
        <v>403</v>
      </c>
      <c r="H23" s="144"/>
      <c r="I23"/>
    </row>
    <row r="24" spans="2:9" x14ac:dyDescent="0.3">
      <c r="B24" s="130" t="s">
        <v>530</v>
      </c>
      <c r="C24" s="131" t="s">
        <v>336</v>
      </c>
      <c r="D24" s="131" t="s">
        <v>534</v>
      </c>
      <c r="E24" s="184">
        <f>Banana!E41</f>
        <v>22084.3</v>
      </c>
      <c r="F24" s="132">
        <v>12</v>
      </c>
      <c r="G24" s="133" t="s">
        <v>403</v>
      </c>
      <c r="H24" s="144"/>
      <c r="I24"/>
    </row>
    <row r="25" spans="2:9" x14ac:dyDescent="0.3">
      <c r="B25" s="130" t="s">
        <v>531</v>
      </c>
      <c r="C25" s="131" t="s">
        <v>336</v>
      </c>
      <c r="D25" s="131" t="s">
        <v>368</v>
      </c>
      <c r="E25" s="184">
        <f>'Cana de Açúcar'!E42</f>
        <v>5280.7905333333329</v>
      </c>
      <c r="F25" s="132">
        <v>12</v>
      </c>
      <c r="G25" s="133" t="s">
        <v>403</v>
      </c>
      <c r="H25" s="144"/>
      <c r="I25"/>
    </row>
    <row r="26" spans="2:9" x14ac:dyDescent="0.3">
      <c r="B26" s="130" t="s">
        <v>532</v>
      </c>
      <c r="C26" s="131" t="s">
        <v>336</v>
      </c>
      <c r="D26" s="131" t="s">
        <v>535</v>
      </c>
      <c r="E26" s="184">
        <f>Abóbora!E48</f>
        <v>16331.92</v>
      </c>
      <c r="F26" s="132">
        <v>12</v>
      </c>
      <c r="G26" s="133" t="s">
        <v>403</v>
      </c>
      <c r="H26" s="144"/>
      <c r="I26"/>
    </row>
    <row r="27" spans="2:9" ht="15" thickBot="1" x14ac:dyDescent="0.35">
      <c r="B27" s="103" t="s">
        <v>349</v>
      </c>
      <c r="C27" s="93" t="s">
        <v>337</v>
      </c>
      <c r="D27" s="93" t="s">
        <v>367</v>
      </c>
      <c r="E27" s="113">
        <v>5486.2091666666665</v>
      </c>
      <c r="F27" s="93">
        <v>12</v>
      </c>
      <c r="G27" s="114" t="s">
        <v>403</v>
      </c>
      <c r="I27"/>
    </row>
    <row r="28" spans="2:9" ht="15" thickBot="1" x14ac:dyDescent="0.35">
      <c r="B28" s="199" t="s">
        <v>402</v>
      </c>
      <c r="C28" s="200"/>
      <c r="D28" s="200"/>
      <c r="E28" s="200"/>
      <c r="F28" s="200"/>
      <c r="G28" s="201"/>
      <c r="I28"/>
    </row>
    <row r="29" spans="2:9" ht="15" thickBot="1" x14ac:dyDescent="0.35">
      <c r="I29"/>
    </row>
    <row r="30" spans="2:9" ht="15" thickBot="1" x14ac:dyDescent="0.35">
      <c r="B30" s="202" t="s">
        <v>394</v>
      </c>
      <c r="C30" s="203"/>
      <c r="D30" s="203"/>
      <c r="E30" s="203"/>
      <c r="F30" s="203"/>
      <c r="G30" s="203"/>
      <c r="H30" s="204"/>
      <c r="I30"/>
    </row>
    <row r="31" spans="2:9" ht="43.8" thickBot="1" x14ac:dyDescent="0.35">
      <c r="B31" s="99" t="s">
        <v>370</v>
      </c>
      <c r="C31" s="97" t="s">
        <v>377</v>
      </c>
      <c r="D31" s="97" t="s">
        <v>371</v>
      </c>
      <c r="E31" s="118" t="s">
        <v>409</v>
      </c>
      <c r="F31" s="118" t="s">
        <v>379</v>
      </c>
      <c r="G31" s="97" t="s">
        <v>400</v>
      </c>
      <c r="H31" s="98" t="s">
        <v>388</v>
      </c>
      <c r="I31"/>
    </row>
    <row r="32" spans="2:9" x14ac:dyDescent="0.3">
      <c r="B32" s="191" t="s">
        <v>372</v>
      </c>
      <c r="C32" s="90" t="s">
        <v>378</v>
      </c>
      <c r="D32" s="91" t="s">
        <v>375</v>
      </c>
      <c r="E32" s="119">
        <v>1</v>
      </c>
      <c r="F32" s="122">
        <v>12</v>
      </c>
      <c r="G32" s="91">
        <v>12</v>
      </c>
      <c r="H32" s="104">
        <f>'Cria Extensivo'!B25</f>
        <v>463.5</v>
      </c>
      <c r="I32"/>
    </row>
    <row r="33" spans="2:10" ht="15" thickBot="1" x14ac:dyDescent="0.35">
      <c r="B33" s="192"/>
      <c r="C33" s="89" t="s">
        <v>378</v>
      </c>
      <c r="D33" s="86" t="s">
        <v>376</v>
      </c>
      <c r="E33" s="120">
        <v>2</v>
      </c>
      <c r="F33" s="123">
        <v>12</v>
      </c>
      <c r="G33" s="86">
        <v>12</v>
      </c>
      <c r="H33" s="105">
        <f>'Cria Semi Intensivo'!E21</f>
        <v>843.4</v>
      </c>
      <c r="I33"/>
    </row>
    <row r="34" spans="2:10" x14ac:dyDescent="0.3">
      <c r="B34" s="193" t="s">
        <v>373</v>
      </c>
      <c r="C34" s="90" t="s">
        <v>381</v>
      </c>
      <c r="D34" s="91" t="s">
        <v>375</v>
      </c>
      <c r="E34" s="119" t="s">
        <v>391</v>
      </c>
      <c r="F34" s="122">
        <v>12</v>
      </c>
      <c r="G34" s="91">
        <v>12</v>
      </c>
      <c r="H34" s="104">
        <f>'Recria Extensivo'!E21</f>
        <v>383.8</v>
      </c>
      <c r="I34"/>
    </row>
    <row r="35" spans="2:10" x14ac:dyDescent="0.3">
      <c r="B35" s="194"/>
      <c r="C35" s="89" t="s">
        <v>381</v>
      </c>
      <c r="D35" s="86" t="s">
        <v>376</v>
      </c>
      <c r="E35" s="120" t="s">
        <v>397</v>
      </c>
      <c r="F35" s="123">
        <v>12</v>
      </c>
      <c r="G35" s="86">
        <v>12</v>
      </c>
      <c r="H35" s="105">
        <f>'Recria Semi Intensivo'!E21</f>
        <v>833.9</v>
      </c>
      <c r="I35"/>
    </row>
    <row r="36" spans="2:10" ht="15" thickBot="1" x14ac:dyDescent="0.35">
      <c r="B36" s="195"/>
      <c r="C36" s="92" t="s">
        <v>382</v>
      </c>
      <c r="D36" s="93" t="s">
        <v>385</v>
      </c>
      <c r="E36" s="121" t="s">
        <v>398</v>
      </c>
      <c r="F36" s="124">
        <v>12</v>
      </c>
      <c r="G36" s="93" t="s">
        <v>406</v>
      </c>
      <c r="H36" s="106">
        <f>'Recria Intensivo'!E23</f>
        <v>1216.8499999999999</v>
      </c>
      <c r="I36"/>
    </row>
    <row r="37" spans="2:10" x14ac:dyDescent="0.3">
      <c r="B37" s="191" t="s">
        <v>374</v>
      </c>
      <c r="C37" s="90" t="s">
        <v>380</v>
      </c>
      <c r="D37" s="91" t="s">
        <v>375</v>
      </c>
      <c r="E37" s="119" t="s">
        <v>390</v>
      </c>
      <c r="F37" s="122">
        <v>12</v>
      </c>
      <c r="G37" s="91">
        <v>12</v>
      </c>
      <c r="H37" s="104">
        <f>'Engorda Extensivo'!E19</f>
        <v>782.3</v>
      </c>
      <c r="I37"/>
    </row>
    <row r="38" spans="2:10" x14ac:dyDescent="0.3">
      <c r="B38" s="192"/>
      <c r="C38" s="89" t="s">
        <v>384</v>
      </c>
      <c r="D38" s="86" t="s">
        <v>376</v>
      </c>
      <c r="E38" s="120" t="s">
        <v>397</v>
      </c>
      <c r="F38" s="123">
        <v>12</v>
      </c>
      <c r="G38" s="86" t="s">
        <v>406</v>
      </c>
      <c r="H38" s="105">
        <f>'Engorda Semi Intensivo'!E19</f>
        <v>1064.5999999999999</v>
      </c>
      <c r="I38"/>
    </row>
    <row r="39" spans="2:10" ht="15" thickBot="1" x14ac:dyDescent="0.35">
      <c r="B39" s="196"/>
      <c r="C39" s="92" t="s">
        <v>383</v>
      </c>
      <c r="D39" s="93" t="s">
        <v>385</v>
      </c>
      <c r="E39" s="121" t="s">
        <v>398</v>
      </c>
      <c r="F39" s="124">
        <v>12</v>
      </c>
      <c r="G39" s="93" t="s">
        <v>407</v>
      </c>
      <c r="H39" s="106">
        <f>'Engorda Intensivo'!E20</f>
        <v>1394.6</v>
      </c>
      <c r="I39"/>
    </row>
    <row r="40" spans="2:10" s="117" customFormat="1" ht="36.75" customHeight="1" thickBot="1" x14ac:dyDescent="0.35">
      <c r="B40" s="205" t="s">
        <v>408</v>
      </c>
      <c r="C40" s="206"/>
      <c r="D40" s="206"/>
      <c r="E40" s="206"/>
      <c r="F40" s="206"/>
      <c r="G40" s="206"/>
      <c r="H40" s="207"/>
      <c r="I40"/>
    </row>
    <row r="41" spans="2:10" s="117" customFormat="1" ht="25.5" customHeight="1" thickBot="1" x14ac:dyDescent="0.35">
      <c r="B41" s="94" t="s">
        <v>529</v>
      </c>
      <c r="C41" s="182"/>
      <c r="D41" s="182"/>
      <c r="E41" s="182"/>
      <c r="F41" s="182"/>
      <c r="G41" s="182"/>
      <c r="H41" s="183">
        <f>Equinos!B27</f>
        <v>10307.75</v>
      </c>
      <c r="I41"/>
    </row>
    <row r="42" spans="2:10" ht="15" thickBot="1" x14ac:dyDescent="0.35">
      <c r="I42"/>
    </row>
    <row r="43" spans="2:10" ht="15" thickBot="1" x14ac:dyDescent="0.35">
      <c r="B43" s="202" t="s">
        <v>386</v>
      </c>
      <c r="C43" s="203"/>
      <c r="D43" s="203"/>
      <c r="E43" s="203"/>
      <c r="F43" s="204"/>
      <c r="I43"/>
    </row>
    <row r="44" spans="2:10" ht="43.8" thickBot="1" x14ac:dyDescent="0.35">
      <c r="B44" s="94" t="s">
        <v>387</v>
      </c>
      <c r="C44" s="95" t="s">
        <v>410</v>
      </c>
      <c r="D44" s="95" t="s">
        <v>389</v>
      </c>
      <c r="E44" s="95" t="s">
        <v>400</v>
      </c>
      <c r="F44" s="96" t="s">
        <v>388</v>
      </c>
      <c r="G44" s="88"/>
      <c r="H44" s="88"/>
      <c r="I44"/>
    </row>
    <row r="45" spans="2:10" x14ac:dyDescent="0.3">
      <c r="B45" s="100" t="s">
        <v>376</v>
      </c>
      <c r="C45" s="86" t="s">
        <v>395</v>
      </c>
      <c r="D45" s="86" t="s">
        <v>392</v>
      </c>
      <c r="E45" s="115">
        <v>12</v>
      </c>
      <c r="F45" s="105">
        <f>'Leite - Semi-intensivo '!E27</f>
        <v>12091.25</v>
      </c>
      <c r="H45" s="107"/>
      <c r="I45"/>
      <c r="J45" s="107"/>
    </row>
    <row r="46" spans="2:10" ht="15" thickBot="1" x14ac:dyDescent="0.35">
      <c r="B46" s="101" t="s">
        <v>385</v>
      </c>
      <c r="C46" s="93" t="s">
        <v>396</v>
      </c>
      <c r="D46" s="93" t="s">
        <v>393</v>
      </c>
      <c r="E46" s="116">
        <v>12</v>
      </c>
      <c r="F46" s="106">
        <f>'Leite - Intensivo'!E27</f>
        <v>17044</v>
      </c>
      <c r="H46" s="107"/>
      <c r="I46"/>
      <c r="J46" s="107"/>
    </row>
    <row r="47" spans="2:10" ht="15" thickBot="1" x14ac:dyDescent="0.35">
      <c r="B47" s="188" t="s">
        <v>411</v>
      </c>
      <c r="C47" s="189"/>
      <c r="D47" s="189"/>
      <c r="E47" s="189"/>
      <c r="F47" s="190"/>
      <c r="I47"/>
    </row>
    <row r="48" spans="2:10" x14ac:dyDescent="0.3">
      <c r="B48"/>
      <c r="C48"/>
      <c r="D48"/>
      <c r="E48"/>
      <c r="F48"/>
      <c r="G48"/>
      <c r="H48"/>
      <c r="I48"/>
    </row>
  </sheetData>
  <mergeCells count="9">
    <mergeCell ref="B47:F47"/>
    <mergeCell ref="B32:B33"/>
    <mergeCell ref="B34:B36"/>
    <mergeCell ref="B37:B39"/>
    <mergeCell ref="B2:G2"/>
    <mergeCell ref="B28:G28"/>
    <mergeCell ref="B43:F43"/>
    <mergeCell ref="B30:H30"/>
    <mergeCell ref="B40:H40"/>
  </mergeCells>
  <phoneticPr fontId="10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D0030-AEEF-49D1-B190-9059284B0A42}">
  <dimension ref="A1:E61"/>
  <sheetViews>
    <sheetView workbookViewId="0">
      <selection activeCell="F48" sqref="F48"/>
    </sheetView>
  </sheetViews>
  <sheetFormatPr defaultRowHeight="14.4" x14ac:dyDescent="0.3"/>
  <cols>
    <col min="1" max="1" width="27.44140625" bestFit="1" customWidth="1"/>
    <col min="2" max="2" width="22.33203125" customWidth="1"/>
    <col min="3" max="3" width="14.5546875" bestFit="1" customWidth="1"/>
    <col min="4" max="4" width="13.5546875" bestFit="1" customWidth="1"/>
    <col min="5" max="5" width="16.6640625" customWidth="1"/>
  </cols>
  <sheetData>
    <row r="1" spans="1:5" ht="15" customHeight="1" x14ac:dyDescent="0.3">
      <c r="A1" s="222"/>
      <c r="B1" s="223" t="s">
        <v>0</v>
      </c>
      <c r="C1" s="223"/>
      <c r="D1" s="223"/>
      <c r="E1" s="223"/>
    </row>
    <row r="2" spans="1:5" ht="27.75" customHeight="1" x14ac:dyDescent="0.3">
      <c r="A2" s="222"/>
      <c r="B2" s="223"/>
      <c r="C2" s="223"/>
      <c r="D2" s="223"/>
      <c r="E2" s="223"/>
    </row>
    <row r="3" spans="1:5" ht="15.6" x14ac:dyDescent="0.3">
      <c r="A3" s="224" t="s">
        <v>1</v>
      </c>
      <c r="B3" s="224"/>
      <c r="C3" s="215" t="s">
        <v>2</v>
      </c>
      <c r="D3" s="216"/>
      <c r="E3" s="217"/>
    </row>
    <row r="4" spans="1:5" ht="15.6" x14ac:dyDescent="0.3">
      <c r="A4" s="225" t="s">
        <v>3</v>
      </c>
      <c r="B4" s="225"/>
      <c r="C4" s="215" t="s">
        <v>4</v>
      </c>
      <c r="D4" s="216"/>
      <c r="E4" s="217"/>
    </row>
    <row r="5" spans="1:5" ht="15.6" x14ac:dyDescent="0.3">
      <c r="A5" s="214" t="s">
        <v>485</v>
      </c>
      <c r="B5" s="214"/>
      <c r="C5" s="215" t="s">
        <v>5</v>
      </c>
      <c r="D5" s="216"/>
      <c r="E5" s="217"/>
    </row>
    <row r="6" spans="1:5" ht="15.6" x14ac:dyDescent="0.3">
      <c r="A6" s="211" t="s">
        <v>486</v>
      </c>
      <c r="B6" s="212"/>
      <c r="C6" s="135" t="s">
        <v>253</v>
      </c>
      <c r="D6" s="135"/>
      <c r="E6" s="136"/>
    </row>
    <row r="7" spans="1:5" ht="15.6" x14ac:dyDescent="0.3">
      <c r="A7" s="218" t="s">
        <v>488</v>
      </c>
      <c r="B7" s="219"/>
      <c r="C7" s="219"/>
      <c r="D7" s="219"/>
      <c r="E7" s="220"/>
    </row>
    <row r="8" spans="1:5" ht="15.6" x14ac:dyDescent="0.3">
      <c r="A8" s="221" t="s">
        <v>6</v>
      </c>
      <c r="B8" s="221"/>
      <c r="C8" s="221"/>
      <c r="D8" s="221"/>
      <c r="E8" s="221"/>
    </row>
    <row r="9" spans="1:5" ht="15.6" x14ac:dyDescent="0.3">
      <c r="A9" s="213" t="s">
        <v>7</v>
      </c>
      <c r="B9" s="213"/>
      <c r="C9" s="213"/>
      <c r="D9" s="213"/>
      <c r="E9" s="213"/>
    </row>
    <row r="10" spans="1:5" ht="15.6" x14ac:dyDescent="0.3">
      <c r="A10" s="145" t="s">
        <v>8</v>
      </c>
      <c r="B10" s="145" t="s">
        <v>9</v>
      </c>
      <c r="C10" s="145" t="s">
        <v>10</v>
      </c>
      <c r="D10" s="146" t="s">
        <v>11</v>
      </c>
      <c r="E10" s="145" t="s">
        <v>12</v>
      </c>
    </row>
    <row r="11" spans="1:5" ht="15.6" x14ac:dyDescent="0.3">
      <c r="A11" s="3" t="s">
        <v>13</v>
      </c>
      <c r="B11" s="3" t="s">
        <v>14</v>
      </c>
      <c r="C11" s="4">
        <v>1.5329999999999999</v>
      </c>
      <c r="D11" s="5">
        <v>3292.5</v>
      </c>
      <c r="E11" s="5">
        <f>C11*D11</f>
        <v>5047.4025000000001</v>
      </c>
    </row>
    <row r="12" spans="1:5" ht="15.6" x14ac:dyDescent="0.3">
      <c r="A12" s="3" t="s">
        <v>15</v>
      </c>
      <c r="B12" s="3" t="s">
        <v>14</v>
      </c>
      <c r="C12" s="4">
        <v>1.5</v>
      </c>
      <c r="D12" s="5">
        <v>240</v>
      </c>
      <c r="E12" s="5">
        <f t="shared" ref="E12:E31" si="0">C12*D12</f>
        <v>360</v>
      </c>
    </row>
    <row r="13" spans="1:5" ht="15.6" x14ac:dyDescent="0.3">
      <c r="A13" s="3" t="s">
        <v>16</v>
      </c>
      <c r="B13" s="3" t="s">
        <v>17</v>
      </c>
      <c r="C13" s="4">
        <v>2</v>
      </c>
      <c r="D13" s="5">
        <v>104.53333333333335</v>
      </c>
      <c r="E13" s="5">
        <f t="shared" si="0"/>
        <v>209.06666666666669</v>
      </c>
    </row>
    <row r="14" spans="1:5" ht="15.6" x14ac:dyDescent="0.3">
      <c r="A14" s="3" t="s">
        <v>18</v>
      </c>
      <c r="B14" s="3" t="s">
        <v>17</v>
      </c>
      <c r="C14" s="4">
        <v>1.2</v>
      </c>
      <c r="D14" s="5">
        <v>311.33333333333331</v>
      </c>
      <c r="E14" s="5">
        <f t="shared" si="0"/>
        <v>373.59999999999997</v>
      </c>
    </row>
    <row r="15" spans="1:5" ht="15.6" x14ac:dyDescent="0.3">
      <c r="A15" s="3" t="s">
        <v>19</v>
      </c>
      <c r="B15" s="3" t="s">
        <v>17</v>
      </c>
      <c r="C15" s="4">
        <v>3</v>
      </c>
      <c r="D15" s="5">
        <v>98</v>
      </c>
      <c r="E15" s="5">
        <f t="shared" si="0"/>
        <v>294</v>
      </c>
    </row>
    <row r="16" spans="1:5" ht="15.6" x14ac:dyDescent="0.3">
      <c r="A16" s="3" t="s">
        <v>20</v>
      </c>
      <c r="B16" s="3" t="s">
        <v>17</v>
      </c>
      <c r="C16" s="4">
        <v>1</v>
      </c>
      <c r="D16" s="5">
        <v>80.333333333333329</v>
      </c>
      <c r="E16" s="5">
        <f t="shared" si="0"/>
        <v>80.333333333333329</v>
      </c>
    </row>
    <row r="17" spans="1:5" ht="15.6" x14ac:dyDescent="0.3">
      <c r="A17" s="3" t="s">
        <v>21</v>
      </c>
      <c r="B17" s="3" t="s">
        <v>17</v>
      </c>
      <c r="C17" s="4">
        <v>5</v>
      </c>
      <c r="D17" s="5">
        <v>49</v>
      </c>
      <c r="E17" s="5">
        <f t="shared" si="0"/>
        <v>245</v>
      </c>
    </row>
    <row r="18" spans="1:5" ht="15.6" x14ac:dyDescent="0.3">
      <c r="A18" s="3" t="s">
        <v>22</v>
      </c>
      <c r="B18" s="3" t="s">
        <v>17</v>
      </c>
      <c r="C18" s="4">
        <v>0.1</v>
      </c>
      <c r="D18" s="5">
        <v>1500</v>
      </c>
      <c r="E18" s="5">
        <f t="shared" si="0"/>
        <v>150</v>
      </c>
    </row>
    <row r="19" spans="1:5" ht="15.6" x14ac:dyDescent="0.3">
      <c r="A19" s="3" t="s">
        <v>23</v>
      </c>
      <c r="B19" s="3" t="s">
        <v>17</v>
      </c>
      <c r="C19" s="4">
        <v>0.5</v>
      </c>
      <c r="D19" s="5">
        <v>602</v>
      </c>
      <c r="E19" s="5">
        <f t="shared" si="0"/>
        <v>301</v>
      </c>
    </row>
    <row r="20" spans="1:5" ht="15.6" x14ac:dyDescent="0.3">
      <c r="A20" s="3" t="s">
        <v>24</v>
      </c>
      <c r="B20" s="3" t="s">
        <v>17</v>
      </c>
      <c r="C20" s="4">
        <v>2</v>
      </c>
      <c r="D20" s="5">
        <v>226.9</v>
      </c>
      <c r="E20" s="5">
        <f t="shared" si="0"/>
        <v>453.8</v>
      </c>
    </row>
    <row r="21" spans="1:5" ht="15.6" x14ac:dyDescent="0.3">
      <c r="A21" s="3" t="s">
        <v>25</v>
      </c>
      <c r="B21" s="3" t="s">
        <v>17</v>
      </c>
      <c r="C21" s="4">
        <v>1.25</v>
      </c>
      <c r="D21" s="5">
        <v>74</v>
      </c>
      <c r="E21" s="5">
        <f t="shared" si="0"/>
        <v>92.5</v>
      </c>
    </row>
    <row r="22" spans="1:5" ht="15.6" x14ac:dyDescent="0.3">
      <c r="A22" s="3" t="s">
        <v>26</v>
      </c>
      <c r="B22" s="3" t="s">
        <v>17</v>
      </c>
      <c r="C22" s="4">
        <v>1</v>
      </c>
      <c r="D22" s="5">
        <v>129.36000000000001</v>
      </c>
      <c r="E22" s="5">
        <f t="shared" si="0"/>
        <v>129.36000000000001</v>
      </c>
    </row>
    <row r="23" spans="1:5" ht="15.6" x14ac:dyDescent="0.3">
      <c r="A23" s="3" t="s">
        <v>27</v>
      </c>
      <c r="B23" s="3" t="s">
        <v>17</v>
      </c>
      <c r="C23" s="4">
        <v>1.4999999999999999E-2</v>
      </c>
      <c r="D23" s="5">
        <v>258</v>
      </c>
      <c r="E23" s="5">
        <f t="shared" si="0"/>
        <v>3.8699999999999997</v>
      </c>
    </row>
    <row r="24" spans="1:5" ht="15.6" x14ac:dyDescent="0.3">
      <c r="A24" s="3" t="s">
        <v>28</v>
      </c>
      <c r="B24" s="3" t="s">
        <v>17</v>
      </c>
      <c r="C24" s="4">
        <v>0.4</v>
      </c>
      <c r="D24" s="5">
        <v>202.5</v>
      </c>
      <c r="E24" s="5">
        <f t="shared" si="0"/>
        <v>81</v>
      </c>
    </row>
    <row r="25" spans="1:5" ht="15.6" x14ac:dyDescent="0.3">
      <c r="A25" s="3" t="s">
        <v>29</v>
      </c>
      <c r="B25" s="3" t="s">
        <v>17</v>
      </c>
      <c r="C25" s="4">
        <v>3</v>
      </c>
      <c r="D25" s="5">
        <v>48.325000000000003</v>
      </c>
      <c r="E25" s="5">
        <f t="shared" si="0"/>
        <v>144.97500000000002</v>
      </c>
    </row>
    <row r="26" spans="1:5" ht="15.6" x14ac:dyDescent="0.3">
      <c r="A26" s="3" t="s">
        <v>30</v>
      </c>
      <c r="B26" s="3" t="s">
        <v>17</v>
      </c>
      <c r="C26" s="4">
        <v>0.08</v>
      </c>
      <c r="D26" s="5">
        <v>531</v>
      </c>
      <c r="E26" s="5">
        <f t="shared" si="0"/>
        <v>42.480000000000004</v>
      </c>
    </row>
    <row r="27" spans="1:5" ht="15.6" x14ac:dyDescent="0.3">
      <c r="A27" s="3" t="s">
        <v>31</v>
      </c>
      <c r="B27" s="3" t="s">
        <v>17</v>
      </c>
      <c r="C27" s="4">
        <v>0.5</v>
      </c>
      <c r="D27" s="5">
        <v>74</v>
      </c>
      <c r="E27" s="5">
        <f t="shared" si="0"/>
        <v>37</v>
      </c>
    </row>
    <row r="28" spans="1:5" ht="15.6" x14ac:dyDescent="0.3">
      <c r="A28" s="3" t="s">
        <v>32</v>
      </c>
      <c r="B28" s="3" t="s">
        <v>17</v>
      </c>
      <c r="C28" s="4">
        <v>10</v>
      </c>
      <c r="D28" s="5">
        <v>18</v>
      </c>
      <c r="E28" s="5">
        <f t="shared" si="0"/>
        <v>180</v>
      </c>
    </row>
    <row r="29" spans="1:5" ht="15.6" x14ac:dyDescent="0.3">
      <c r="A29" s="3" t="s">
        <v>33</v>
      </c>
      <c r="B29" s="3" t="s">
        <v>17</v>
      </c>
      <c r="C29" s="4">
        <v>1.2</v>
      </c>
      <c r="D29" s="5">
        <v>41</v>
      </c>
      <c r="E29" s="5">
        <f t="shared" si="0"/>
        <v>49.199999999999996</v>
      </c>
    </row>
    <row r="30" spans="1:5" ht="15.6" x14ac:dyDescent="0.3">
      <c r="A30" s="3" t="s">
        <v>34</v>
      </c>
      <c r="B30" s="3" t="s">
        <v>17</v>
      </c>
      <c r="C30" s="4">
        <v>3</v>
      </c>
      <c r="D30" s="5">
        <v>14.1</v>
      </c>
      <c r="E30" s="5">
        <f t="shared" si="0"/>
        <v>42.3</v>
      </c>
    </row>
    <row r="31" spans="1:5" ht="15.6" x14ac:dyDescent="0.3">
      <c r="A31" s="3" t="s">
        <v>35</v>
      </c>
      <c r="B31" s="3" t="s">
        <v>17</v>
      </c>
      <c r="C31" s="4">
        <v>1.2</v>
      </c>
      <c r="D31" s="5">
        <v>188</v>
      </c>
      <c r="E31" s="5">
        <f t="shared" si="0"/>
        <v>225.6</v>
      </c>
    </row>
    <row r="32" spans="1:5" ht="15.6" x14ac:dyDescent="0.3">
      <c r="A32" s="147" t="s">
        <v>36</v>
      </c>
      <c r="B32" s="147"/>
      <c r="C32" s="148"/>
      <c r="D32" s="148"/>
      <c r="E32" s="148">
        <f>SUM(E11:E31)</f>
        <v>8542.4875000000011</v>
      </c>
    </row>
    <row r="33" spans="1:5" ht="15.6" x14ac:dyDescent="0.3">
      <c r="A33" s="149" t="s">
        <v>37</v>
      </c>
      <c r="B33" s="149"/>
      <c r="C33" s="150"/>
      <c r="D33" s="149"/>
      <c r="E33" s="149"/>
    </row>
    <row r="34" spans="1:5" ht="15.6" x14ac:dyDescent="0.3">
      <c r="A34" s="3" t="s">
        <v>38</v>
      </c>
      <c r="B34" s="3" t="s">
        <v>39</v>
      </c>
      <c r="C34" s="151">
        <v>2.5</v>
      </c>
      <c r="D34" s="152">
        <v>130</v>
      </c>
      <c r="E34" s="5">
        <f t="shared" ref="E34:E39" si="1">C34*D34</f>
        <v>325</v>
      </c>
    </row>
    <row r="35" spans="1:5" ht="15.6" x14ac:dyDescent="0.3">
      <c r="A35" s="3" t="s">
        <v>40</v>
      </c>
      <c r="B35" s="3" t="s">
        <v>39</v>
      </c>
      <c r="C35" s="151">
        <v>2.5</v>
      </c>
      <c r="D35" s="152">
        <v>130</v>
      </c>
      <c r="E35" s="5">
        <f t="shared" si="1"/>
        <v>325</v>
      </c>
    </row>
    <row r="36" spans="1:5" ht="15.6" x14ac:dyDescent="0.3">
      <c r="A36" s="3" t="s">
        <v>41</v>
      </c>
      <c r="B36" s="3" t="s">
        <v>39</v>
      </c>
      <c r="C36" s="151">
        <v>2</v>
      </c>
      <c r="D36" s="152">
        <v>130</v>
      </c>
      <c r="E36" s="5">
        <f t="shared" si="1"/>
        <v>260</v>
      </c>
    </row>
    <row r="37" spans="1:5" ht="15.6" x14ac:dyDescent="0.3">
      <c r="A37" s="3" t="s">
        <v>42</v>
      </c>
      <c r="B37" s="3" t="s">
        <v>39</v>
      </c>
      <c r="C37" s="151">
        <v>0.5</v>
      </c>
      <c r="D37" s="152">
        <v>130</v>
      </c>
      <c r="E37" s="5">
        <f t="shared" si="1"/>
        <v>65</v>
      </c>
    </row>
    <row r="38" spans="1:5" ht="15.6" x14ac:dyDescent="0.3">
      <c r="A38" s="3" t="s">
        <v>43</v>
      </c>
      <c r="B38" s="3" t="s">
        <v>39</v>
      </c>
      <c r="C38" s="153">
        <v>1</v>
      </c>
      <c r="D38" s="152">
        <v>1300</v>
      </c>
      <c r="E38" s="5">
        <f t="shared" si="1"/>
        <v>1300</v>
      </c>
    </row>
    <row r="39" spans="1:5" ht="15.6" x14ac:dyDescent="0.3">
      <c r="A39" s="3" t="s">
        <v>44</v>
      </c>
      <c r="B39" s="3" t="s">
        <v>39</v>
      </c>
      <c r="C39" s="151"/>
      <c r="D39" s="152"/>
      <c r="E39" s="5">
        <f t="shared" si="1"/>
        <v>0</v>
      </c>
    </row>
    <row r="40" spans="1:5" ht="15.6" x14ac:dyDescent="0.3">
      <c r="A40" s="147" t="s">
        <v>45</v>
      </c>
      <c r="B40" s="147"/>
      <c r="C40" s="148"/>
      <c r="D40" s="148"/>
      <c r="E40" s="148">
        <f>SUM(E34:E39)</f>
        <v>2275</v>
      </c>
    </row>
    <row r="41" spans="1:5" ht="15.6" x14ac:dyDescent="0.3">
      <c r="A41" s="149" t="s">
        <v>46</v>
      </c>
      <c r="B41" s="149"/>
      <c r="C41" s="150"/>
      <c r="D41" s="149"/>
      <c r="E41" s="149"/>
    </row>
    <row r="42" spans="1:5" ht="15.6" x14ac:dyDescent="0.3">
      <c r="A42" s="3" t="s">
        <v>47</v>
      </c>
      <c r="B42" s="3" t="s">
        <v>48</v>
      </c>
      <c r="C42" s="154">
        <v>18</v>
      </c>
      <c r="D42" s="152">
        <v>120</v>
      </c>
      <c r="E42" s="5">
        <f t="shared" ref="E42:E43" si="2">C42*D42</f>
        <v>2160</v>
      </c>
    </row>
    <row r="43" spans="1:5" ht="15.6" x14ac:dyDescent="0.3">
      <c r="A43" s="3" t="s">
        <v>49</v>
      </c>
      <c r="B43" s="3" t="s">
        <v>50</v>
      </c>
      <c r="C43" s="153">
        <v>30</v>
      </c>
      <c r="D43" s="152">
        <v>25</v>
      </c>
      <c r="E43" s="5">
        <f t="shared" si="2"/>
        <v>750</v>
      </c>
    </row>
    <row r="44" spans="1:5" ht="15.6" x14ac:dyDescent="0.3">
      <c r="A44" s="147" t="s">
        <v>51</v>
      </c>
      <c r="B44" s="147"/>
      <c r="C44" s="148"/>
      <c r="D44" s="148"/>
      <c r="E44" s="148">
        <f>SUM(E42:E43)</f>
        <v>2910</v>
      </c>
    </row>
    <row r="45" spans="1:5" ht="15.6" x14ac:dyDescent="0.3">
      <c r="A45" s="155" t="s">
        <v>52</v>
      </c>
      <c r="B45" s="155"/>
      <c r="C45" s="156"/>
      <c r="D45" s="155"/>
      <c r="E45" s="157">
        <f>SUM(E32,E40,E44)</f>
        <v>13727.487500000001</v>
      </c>
    </row>
    <row r="46" spans="1:5" ht="15.6" x14ac:dyDescent="0.3">
      <c r="A46" s="16"/>
      <c r="B46" s="16"/>
      <c r="C46" s="16"/>
      <c r="D46" s="16"/>
      <c r="E46" s="16"/>
    </row>
    <row r="47" spans="1:5" ht="15.6" x14ac:dyDescent="0.3">
      <c r="A47" s="16"/>
      <c r="B47" s="16"/>
      <c r="C47" s="16"/>
      <c r="D47" s="16"/>
      <c r="E47" s="16"/>
    </row>
    <row r="48" spans="1:5" ht="15.6" x14ac:dyDescent="0.3">
      <c r="A48" s="208" t="s">
        <v>53</v>
      </c>
      <c r="B48" s="209"/>
      <c r="C48" s="16"/>
      <c r="D48" s="16"/>
      <c r="E48" s="16"/>
    </row>
    <row r="49" spans="1:5" ht="15.6" x14ac:dyDescent="0.3">
      <c r="A49" s="17" t="s">
        <v>8</v>
      </c>
      <c r="B49" s="18">
        <f>E32</f>
        <v>8542.4875000000011</v>
      </c>
      <c r="C49" s="16"/>
      <c r="D49" s="16"/>
      <c r="E49" s="16"/>
    </row>
    <row r="50" spans="1:5" ht="15.6" x14ac:dyDescent="0.3">
      <c r="A50" s="19" t="s">
        <v>37</v>
      </c>
      <c r="B50" s="18">
        <f>E40</f>
        <v>2275</v>
      </c>
      <c r="C50" s="16"/>
      <c r="D50" s="16"/>
      <c r="E50" s="16"/>
    </row>
    <row r="51" spans="1:5" ht="15.6" x14ac:dyDescent="0.3">
      <c r="A51" s="19" t="s">
        <v>46</v>
      </c>
      <c r="B51" s="18">
        <f>E44</f>
        <v>2910</v>
      </c>
      <c r="C51" s="16"/>
      <c r="D51" s="16"/>
      <c r="E51" s="16"/>
    </row>
    <row r="52" spans="1:5" ht="15.6" x14ac:dyDescent="0.3">
      <c r="A52" s="20" t="s">
        <v>52</v>
      </c>
      <c r="B52" s="181">
        <f>SUM(B49:B51)</f>
        <v>13727.487500000001</v>
      </c>
      <c r="C52" s="16"/>
      <c r="D52" s="16"/>
      <c r="E52" s="16"/>
    </row>
    <row r="53" spans="1:5" ht="15.6" x14ac:dyDescent="0.3">
      <c r="A53" s="16"/>
      <c r="B53" s="16"/>
      <c r="C53" s="16"/>
      <c r="D53" s="16"/>
      <c r="E53" s="16"/>
    </row>
    <row r="54" spans="1:5" ht="15.6" x14ac:dyDescent="0.3">
      <c r="A54" s="16"/>
      <c r="B54" s="16"/>
      <c r="C54" s="16"/>
      <c r="D54" s="16"/>
      <c r="E54" s="16"/>
    </row>
    <row r="55" spans="1:5" ht="15.6" x14ac:dyDescent="0.3">
      <c r="A55" s="210" t="s">
        <v>487</v>
      </c>
      <c r="B55" s="210"/>
      <c r="C55" s="210"/>
      <c r="D55" s="210"/>
      <c r="E55" s="16"/>
    </row>
    <row r="56" spans="1:5" ht="15.6" x14ac:dyDescent="0.3">
      <c r="A56" s="16" t="s">
        <v>54</v>
      </c>
      <c r="B56" s="16"/>
      <c r="C56" s="16"/>
      <c r="D56" s="16"/>
      <c r="E56" s="16"/>
    </row>
    <row r="57" spans="1:5" ht="15.6" x14ac:dyDescent="0.3">
      <c r="A57" s="210" t="s">
        <v>55</v>
      </c>
      <c r="B57" s="210"/>
      <c r="C57" s="210"/>
      <c r="D57" s="210"/>
      <c r="E57" s="16"/>
    </row>
    <row r="58" spans="1:5" ht="15.6" x14ac:dyDescent="0.3">
      <c r="A58" s="210" t="s">
        <v>56</v>
      </c>
      <c r="B58" s="210"/>
      <c r="C58" s="128"/>
      <c r="D58" s="128"/>
      <c r="E58" s="16"/>
    </row>
    <row r="59" spans="1:5" ht="15.6" x14ac:dyDescent="0.3">
      <c r="A59" s="210" t="s">
        <v>57</v>
      </c>
      <c r="B59" s="210"/>
      <c r="C59" s="210"/>
      <c r="D59" s="210"/>
      <c r="E59" s="16"/>
    </row>
    <row r="60" spans="1:5" ht="15.6" x14ac:dyDescent="0.3">
      <c r="A60" s="210" t="s">
        <v>58</v>
      </c>
      <c r="B60" s="210"/>
      <c r="C60" s="210"/>
      <c r="D60" s="210"/>
      <c r="E60" s="16"/>
    </row>
    <row r="61" spans="1:5" ht="15.6" x14ac:dyDescent="0.3">
      <c r="A61" s="210"/>
      <c r="B61" s="210"/>
      <c r="C61" s="210"/>
      <c r="D61" s="210"/>
      <c r="E61" s="16"/>
    </row>
  </sheetData>
  <mergeCells count="24">
    <mergeCell ref="A61:B61"/>
    <mergeCell ref="C61:D61"/>
    <mergeCell ref="A60:B60"/>
    <mergeCell ref="C60:D60"/>
    <mergeCell ref="A58:B58"/>
    <mergeCell ref="A59:B59"/>
    <mergeCell ref="C59:D59"/>
    <mergeCell ref="A1:A2"/>
    <mergeCell ref="B1:E2"/>
    <mergeCell ref="A3:B3"/>
    <mergeCell ref="C3:E3"/>
    <mergeCell ref="A4:B4"/>
    <mergeCell ref="C4:E4"/>
    <mergeCell ref="A6:B6"/>
    <mergeCell ref="A9:E9"/>
    <mergeCell ref="A5:B5"/>
    <mergeCell ref="C5:E5"/>
    <mergeCell ref="A7:E7"/>
    <mergeCell ref="A8:E8"/>
    <mergeCell ref="A48:B48"/>
    <mergeCell ref="A55:B55"/>
    <mergeCell ref="C55:D55"/>
    <mergeCell ref="A57:B57"/>
    <mergeCell ref="C57:D5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5654D-C3BA-43BE-86AC-ACA5869C91C4}">
  <dimension ref="A1:E60"/>
  <sheetViews>
    <sheetView topLeftCell="A27" workbookViewId="0">
      <selection activeCell="E34" sqref="E34"/>
    </sheetView>
  </sheetViews>
  <sheetFormatPr defaultRowHeight="14.4" x14ac:dyDescent="0.3"/>
  <cols>
    <col min="1" max="1" width="27.44140625" bestFit="1" customWidth="1"/>
    <col min="2" max="2" width="22.6640625" customWidth="1"/>
    <col min="3" max="3" width="14.5546875" bestFit="1" customWidth="1"/>
    <col min="4" max="4" width="13.5546875" customWidth="1"/>
    <col min="5" max="5" width="14.5546875" customWidth="1"/>
  </cols>
  <sheetData>
    <row r="1" spans="1:5" ht="15" customHeight="1" x14ac:dyDescent="0.3">
      <c r="A1" s="227"/>
      <c r="B1" s="223" t="s">
        <v>0</v>
      </c>
      <c r="C1" s="223"/>
      <c r="D1" s="223"/>
      <c r="E1" s="223"/>
    </row>
    <row r="2" spans="1:5" ht="31.5" customHeight="1" x14ac:dyDescent="0.3">
      <c r="A2" s="227"/>
      <c r="B2" s="223"/>
      <c r="C2" s="223"/>
      <c r="D2" s="223"/>
      <c r="E2" s="223"/>
    </row>
    <row r="3" spans="1:5" ht="15.6" x14ac:dyDescent="0.3">
      <c r="A3" s="224" t="s">
        <v>1</v>
      </c>
      <c r="B3" s="224"/>
      <c r="C3" s="215" t="s">
        <v>2</v>
      </c>
      <c r="D3" s="216"/>
      <c r="E3" s="217"/>
    </row>
    <row r="4" spans="1:5" ht="15.6" x14ac:dyDescent="0.3">
      <c r="A4" s="225" t="s">
        <v>3</v>
      </c>
      <c r="B4" s="225"/>
      <c r="C4" s="215" t="s">
        <v>254</v>
      </c>
      <c r="D4" s="216"/>
      <c r="E4" s="217"/>
    </row>
    <row r="5" spans="1:5" ht="15.6" x14ac:dyDescent="0.3">
      <c r="A5" s="214" t="s">
        <v>485</v>
      </c>
      <c r="B5" s="214"/>
      <c r="C5" s="215" t="s">
        <v>5</v>
      </c>
      <c r="D5" s="216"/>
      <c r="E5" s="217"/>
    </row>
    <row r="6" spans="1:5" ht="15.6" x14ac:dyDescent="0.3">
      <c r="A6" s="211" t="s">
        <v>486</v>
      </c>
      <c r="B6" s="229"/>
      <c r="C6" s="135" t="s">
        <v>253</v>
      </c>
      <c r="D6" s="135"/>
      <c r="E6" s="136"/>
    </row>
    <row r="7" spans="1:5" ht="15.6" x14ac:dyDescent="0.3">
      <c r="A7" s="218" t="s">
        <v>488</v>
      </c>
      <c r="B7" s="219"/>
      <c r="C7" s="219"/>
      <c r="D7" s="219"/>
      <c r="E7" s="220"/>
    </row>
    <row r="8" spans="1:5" x14ac:dyDescent="0.3">
      <c r="A8" s="228" t="s">
        <v>6</v>
      </c>
      <c r="B8" s="228"/>
      <c r="C8" s="228"/>
      <c r="D8" s="228"/>
      <c r="E8" s="228"/>
    </row>
    <row r="9" spans="1:5" x14ac:dyDescent="0.3">
      <c r="A9" s="230" t="s">
        <v>7</v>
      </c>
      <c r="B9" s="230"/>
      <c r="C9" s="230"/>
      <c r="D9" s="230"/>
      <c r="E9" s="230"/>
    </row>
    <row r="10" spans="1:5" x14ac:dyDescent="0.3">
      <c r="A10" s="22" t="s">
        <v>8</v>
      </c>
      <c r="B10" s="22" t="s">
        <v>9</v>
      </c>
      <c r="C10" s="22" t="s">
        <v>10</v>
      </c>
      <c r="D10" s="22" t="s">
        <v>11</v>
      </c>
      <c r="E10" s="22" t="s">
        <v>12</v>
      </c>
    </row>
    <row r="11" spans="1:5" x14ac:dyDescent="0.3">
      <c r="A11" s="23" t="s">
        <v>13</v>
      </c>
      <c r="B11" s="23" t="s">
        <v>14</v>
      </c>
      <c r="C11" s="24">
        <v>1.887</v>
      </c>
      <c r="D11" s="25">
        <f>'[1]Refêrencia Café Média'!D6</f>
        <v>3292.5</v>
      </c>
      <c r="E11" s="25">
        <f>PRODUCT(C11*D11)</f>
        <v>6212.9475000000002</v>
      </c>
    </row>
    <row r="12" spans="1:5" x14ac:dyDescent="0.3">
      <c r="A12" s="23" t="s">
        <v>15</v>
      </c>
      <c r="B12" s="23" t="s">
        <v>60</v>
      </c>
      <c r="C12" s="24">
        <v>1.5</v>
      </c>
      <c r="D12" s="25">
        <f>'[1]Refêrencia Café Média'!D7</f>
        <v>240</v>
      </c>
      <c r="E12" s="25">
        <f>PRODUCT(C12*D12)</f>
        <v>360</v>
      </c>
    </row>
    <row r="13" spans="1:5" ht="15.6" x14ac:dyDescent="0.3">
      <c r="A13" s="26" t="s">
        <v>16</v>
      </c>
      <c r="B13" s="26" t="s">
        <v>17</v>
      </c>
      <c r="C13" s="24">
        <v>2</v>
      </c>
      <c r="D13" s="25">
        <f>'[1]Refêrencia Café Média'!D9</f>
        <v>104.53333333333335</v>
      </c>
      <c r="E13" s="25">
        <f t="shared" ref="E13:E31" si="0">PRODUCT(C13*D13)</f>
        <v>209.06666666666669</v>
      </c>
    </row>
    <row r="14" spans="1:5" ht="15.6" x14ac:dyDescent="0.3">
      <c r="A14" s="26" t="s">
        <v>18</v>
      </c>
      <c r="B14" s="26" t="s">
        <v>17</v>
      </c>
      <c r="C14" s="24">
        <v>1.2</v>
      </c>
      <c r="D14" s="25">
        <f>'[1]Refêrencia Café Média'!D10</f>
        <v>311.33333333333331</v>
      </c>
      <c r="E14" s="25">
        <f t="shared" si="0"/>
        <v>373.59999999999997</v>
      </c>
    </row>
    <row r="15" spans="1:5" ht="15.6" x14ac:dyDescent="0.3">
      <c r="A15" s="26" t="s">
        <v>19</v>
      </c>
      <c r="B15" s="26" t="s">
        <v>17</v>
      </c>
      <c r="C15" s="24">
        <v>6</v>
      </c>
      <c r="D15" s="25">
        <f>'[1]Refêrencia Café Média'!D11</f>
        <v>98</v>
      </c>
      <c r="E15" s="25">
        <f t="shared" si="0"/>
        <v>588</v>
      </c>
    </row>
    <row r="16" spans="1:5" ht="15.6" x14ac:dyDescent="0.3">
      <c r="A16" s="26" t="s">
        <v>20</v>
      </c>
      <c r="B16" s="26" t="s">
        <v>17</v>
      </c>
      <c r="C16" s="24">
        <v>2</v>
      </c>
      <c r="D16" s="25">
        <f>'[1]Refêrencia Café Média'!D12</f>
        <v>80.333333333333329</v>
      </c>
      <c r="E16" s="25">
        <f t="shared" si="0"/>
        <v>160.66666666666666</v>
      </c>
    </row>
    <row r="17" spans="1:5" ht="15.6" x14ac:dyDescent="0.3">
      <c r="A17" s="26" t="s">
        <v>21</v>
      </c>
      <c r="B17" s="26" t="s">
        <v>17</v>
      </c>
      <c r="C17" s="27">
        <v>1</v>
      </c>
      <c r="D17" s="25">
        <f>'[1]Refêrencia Café Média'!D13</f>
        <v>49</v>
      </c>
      <c r="E17" s="28">
        <f t="shared" si="0"/>
        <v>49</v>
      </c>
    </row>
    <row r="18" spans="1:5" ht="15.6" x14ac:dyDescent="0.3">
      <c r="A18" s="26" t="s">
        <v>22</v>
      </c>
      <c r="B18" s="26" t="s">
        <v>17</v>
      </c>
      <c r="C18" s="27">
        <v>0.1</v>
      </c>
      <c r="D18" s="25">
        <f>'[1]Refêrencia Café Média'!D14</f>
        <v>1500</v>
      </c>
      <c r="E18" s="28">
        <f t="shared" si="0"/>
        <v>150</v>
      </c>
    </row>
    <row r="19" spans="1:5" ht="15.6" x14ac:dyDescent="0.3">
      <c r="A19" s="26" t="s">
        <v>23</v>
      </c>
      <c r="B19" s="26" t="s">
        <v>17</v>
      </c>
      <c r="C19" s="27">
        <v>0.7</v>
      </c>
      <c r="D19" s="25">
        <f>'[1]Refêrencia Café Média'!D15</f>
        <v>602</v>
      </c>
      <c r="E19" s="28">
        <f t="shared" si="0"/>
        <v>421.4</v>
      </c>
    </row>
    <row r="20" spans="1:5" ht="15.6" x14ac:dyDescent="0.3">
      <c r="A20" s="26" t="s">
        <v>24</v>
      </c>
      <c r="B20" s="26" t="s">
        <v>17</v>
      </c>
      <c r="C20" s="27">
        <v>2</v>
      </c>
      <c r="D20" s="25">
        <f>'[1]Refêrencia Café Média'!D16</f>
        <v>226.9</v>
      </c>
      <c r="E20" s="28">
        <f t="shared" si="0"/>
        <v>453.8</v>
      </c>
    </row>
    <row r="21" spans="1:5" ht="15.6" x14ac:dyDescent="0.3">
      <c r="A21" s="26" t="s">
        <v>25</v>
      </c>
      <c r="B21" s="26" t="s">
        <v>17</v>
      </c>
      <c r="C21" s="27">
        <v>1.2</v>
      </c>
      <c r="D21" s="25">
        <f>'[1]Refêrencia Café Média'!D17</f>
        <v>74</v>
      </c>
      <c r="E21" s="28">
        <f t="shared" si="0"/>
        <v>88.8</v>
      </c>
    </row>
    <row r="22" spans="1:5" ht="15.6" x14ac:dyDescent="0.3">
      <c r="A22" s="26" t="s">
        <v>61</v>
      </c>
      <c r="B22" s="26" t="s">
        <v>17</v>
      </c>
      <c r="C22" s="27">
        <v>1.25</v>
      </c>
      <c r="D22" s="25">
        <f>'[1]Refêrencia Café Média'!D18</f>
        <v>129.36000000000001</v>
      </c>
      <c r="E22" s="28">
        <f t="shared" si="0"/>
        <v>161.70000000000002</v>
      </c>
    </row>
    <row r="23" spans="1:5" ht="15.6" x14ac:dyDescent="0.3">
      <c r="A23" s="26" t="s">
        <v>26</v>
      </c>
      <c r="B23" s="26" t="s">
        <v>17</v>
      </c>
      <c r="C23" s="27">
        <v>1.4999999999999999E-2</v>
      </c>
      <c r="D23" s="25">
        <f>'[1]Refêrencia Café Média'!D19</f>
        <v>258</v>
      </c>
      <c r="E23" s="28">
        <f t="shared" si="0"/>
        <v>3.8699999999999997</v>
      </c>
    </row>
    <row r="24" spans="1:5" ht="15.6" x14ac:dyDescent="0.3">
      <c r="A24" s="26" t="s">
        <v>27</v>
      </c>
      <c r="B24" s="26" t="s">
        <v>17</v>
      </c>
      <c r="C24" s="27">
        <v>0.4</v>
      </c>
      <c r="D24" s="25">
        <f>'[1]Refêrencia Café Média'!D20</f>
        <v>202.5</v>
      </c>
      <c r="E24" s="28">
        <f t="shared" si="0"/>
        <v>81</v>
      </c>
    </row>
    <row r="25" spans="1:5" ht="15.6" x14ac:dyDescent="0.3">
      <c r="A25" s="23" t="s">
        <v>32</v>
      </c>
      <c r="B25" s="23" t="s">
        <v>17</v>
      </c>
      <c r="C25" s="24">
        <v>12</v>
      </c>
      <c r="D25" s="25">
        <f>'[1]Refêrencia Café Média'!D22</f>
        <v>18</v>
      </c>
      <c r="E25" s="28">
        <f t="shared" si="0"/>
        <v>216</v>
      </c>
    </row>
    <row r="26" spans="1:5" ht="15.6" x14ac:dyDescent="0.3">
      <c r="A26" s="23" t="s">
        <v>33</v>
      </c>
      <c r="B26" s="23" t="s">
        <v>17</v>
      </c>
      <c r="C26" s="24">
        <v>1.8</v>
      </c>
      <c r="D26" s="25">
        <f>'[1]Refêrencia Café Média'!D23</f>
        <v>41</v>
      </c>
      <c r="E26" s="28">
        <f t="shared" si="0"/>
        <v>73.8</v>
      </c>
    </row>
    <row r="27" spans="1:5" ht="15.6" x14ac:dyDescent="0.3">
      <c r="A27" s="23" t="s">
        <v>34</v>
      </c>
      <c r="B27" s="23" t="s">
        <v>17</v>
      </c>
      <c r="C27" s="24">
        <v>3</v>
      </c>
      <c r="D27" s="25">
        <f>'[1]Refêrencia Café Média'!D24</f>
        <v>14.1</v>
      </c>
      <c r="E27" s="28">
        <f t="shared" si="0"/>
        <v>42.3</v>
      </c>
    </row>
    <row r="28" spans="1:5" ht="15.6" x14ac:dyDescent="0.3">
      <c r="A28" s="23" t="s">
        <v>35</v>
      </c>
      <c r="B28" s="23" t="s">
        <v>17</v>
      </c>
      <c r="C28" s="24">
        <v>1.2</v>
      </c>
      <c r="D28" s="25">
        <f>'[1]Refêrencia Café Média'!D25</f>
        <v>188</v>
      </c>
      <c r="E28" s="28">
        <f t="shared" si="0"/>
        <v>225.6</v>
      </c>
    </row>
    <row r="29" spans="1:5" ht="15.6" x14ac:dyDescent="0.3">
      <c r="A29" s="23" t="s">
        <v>29</v>
      </c>
      <c r="B29" s="26" t="s">
        <v>17</v>
      </c>
      <c r="C29" s="23">
        <v>3</v>
      </c>
      <c r="D29" s="25">
        <f>'[1]Refêrencia Café Média'!D27</f>
        <v>48.325000000000003</v>
      </c>
      <c r="E29" s="28">
        <f t="shared" si="0"/>
        <v>144.97500000000002</v>
      </c>
    </row>
    <row r="30" spans="1:5" ht="15.6" x14ac:dyDescent="0.3">
      <c r="A30" s="23" t="s">
        <v>30</v>
      </c>
      <c r="B30" s="26" t="s">
        <v>17</v>
      </c>
      <c r="C30" s="23">
        <v>0.08</v>
      </c>
      <c r="D30" s="25">
        <f>'[1]Refêrencia Café Média'!D28</f>
        <v>531</v>
      </c>
      <c r="E30" s="28">
        <f t="shared" si="0"/>
        <v>42.480000000000004</v>
      </c>
    </row>
    <row r="31" spans="1:5" ht="15.6" x14ac:dyDescent="0.3">
      <c r="A31" s="23" t="s">
        <v>31</v>
      </c>
      <c r="B31" s="26" t="s">
        <v>17</v>
      </c>
      <c r="C31" s="23">
        <v>0.5</v>
      </c>
      <c r="D31" s="25">
        <f>'[1]Refêrencia Café Média'!D29</f>
        <v>74</v>
      </c>
      <c r="E31" s="28">
        <f t="shared" si="0"/>
        <v>37</v>
      </c>
    </row>
    <row r="32" spans="1:5" x14ac:dyDescent="0.3">
      <c r="A32" s="6" t="s">
        <v>36</v>
      </c>
      <c r="B32" s="6"/>
      <c r="C32" s="7"/>
      <c r="D32" s="7"/>
      <c r="E32" s="7">
        <f>SUM(E11:E31)</f>
        <v>10096.005833333333</v>
      </c>
    </row>
    <row r="33" spans="1:5" x14ac:dyDescent="0.3">
      <c r="A33" s="29" t="s">
        <v>37</v>
      </c>
      <c r="B33" s="29"/>
      <c r="C33" s="158"/>
      <c r="D33" s="29"/>
      <c r="E33" s="29"/>
    </row>
    <row r="34" spans="1:5" x14ac:dyDescent="0.3">
      <c r="A34" s="23" t="s">
        <v>38</v>
      </c>
      <c r="B34" s="23" t="s">
        <v>62</v>
      </c>
      <c r="C34" s="159">
        <v>2.5</v>
      </c>
      <c r="D34" s="30">
        <v>130</v>
      </c>
      <c r="E34" s="30">
        <f>PRODUCT(C34*D34)</f>
        <v>325</v>
      </c>
    </row>
    <row r="35" spans="1:5" x14ac:dyDescent="0.3">
      <c r="A35" s="23" t="s">
        <v>40</v>
      </c>
      <c r="B35" s="23" t="s">
        <v>62</v>
      </c>
      <c r="C35" s="159">
        <v>2.5</v>
      </c>
      <c r="D35" s="30">
        <v>130</v>
      </c>
      <c r="E35" s="30">
        <f>PRODUCT(C35*D35)</f>
        <v>325</v>
      </c>
    </row>
    <row r="36" spans="1:5" x14ac:dyDescent="0.3">
      <c r="A36" s="23" t="s">
        <v>41</v>
      </c>
      <c r="B36" s="23" t="s">
        <v>62</v>
      </c>
      <c r="C36" s="31">
        <v>2</v>
      </c>
      <c r="D36" s="30">
        <v>130</v>
      </c>
      <c r="E36" s="30">
        <f>PRODUCT(C36*D36)</f>
        <v>260</v>
      </c>
    </row>
    <row r="37" spans="1:5" x14ac:dyDescent="0.3">
      <c r="A37" s="23" t="s">
        <v>42</v>
      </c>
      <c r="B37" s="23" t="s">
        <v>62</v>
      </c>
      <c r="C37" s="31">
        <v>1</v>
      </c>
      <c r="D37" s="30">
        <v>130</v>
      </c>
      <c r="E37" s="30">
        <f>PRODUCT(C37*D37)</f>
        <v>130</v>
      </c>
    </row>
    <row r="38" spans="1:5" x14ac:dyDescent="0.3">
      <c r="A38" s="23" t="s">
        <v>43</v>
      </c>
      <c r="B38" s="23" t="s">
        <v>48</v>
      </c>
      <c r="C38" s="31">
        <v>1</v>
      </c>
      <c r="D38" s="30">
        <v>1600</v>
      </c>
      <c r="E38" s="30">
        <f>PRODUCT(C38*D38)</f>
        <v>1600</v>
      </c>
    </row>
    <row r="39" spans="1:5" x14ac:dyDescent="0.3">
      <c r="A39" s="23" t="s">
        <v>44</v>
      </c>
      <c r="B39" s="23" t="s">
        <v>48</v>
      </c>
      <c r="C39" s="30"/>
      <c r="D39" s="30"/>
      <c r="E39" s="30"/>
    </row>
    <row r="40" spans="1:5" x14ac:dyDescent="0.3">
      <c r="A40" s="6" t="s">
        <v>45</v>
      </c>
      <c r="B40" s="6"/>
      <c r="C40" s="7"/>
      <c r="D40" s="7"/>
      <c r="E40" s="7">
        <f>SUM(E34:E39)</f>
        <v>2640</v>
      </c>
    </row>
    <row r="41" spans="1:5" x14ac:dyDescent="0.3">
      <c r="A41" s="29" t="s">
        <v>46</v>
      </c>
      <c r="B41" s="29"/>
      <c r="C41" s="158"/>
      <c r="D41" s="29"/>
      <c r="E41" s="29"/>
    </row>
    <row r="42" spans="1:5" x14ac:dyDescent="0.3">
      <c r="A42" s="23" t="s">
        <v>47</v>
      </c>
      <c r="B42" s="23" t="s">
        <v>63</v>
      </c>
      <c r="C42" s="31">
        <v>18</v>
      </c>
      <c r="D42" s="30">
        <v>110</v>
      </c>
      <c r="E42" s="30">
        <f>PRODUCT(C42*D42)</f>
        <v>1980</v>
      </c>
    </row>
    <row r="43" spans="1:5" x14ac:dyDescent="0.3">
      <c r="A43" s="23" t="s">
        <v>64</v>
      </c>
      <c r="B43" s="23" t="s">
        <v>50</v>
      </c>
      <c r="C43" s="31">
        <v>40</v>
      </c>
      <c r="D43" s="30">
        <v>25</v>
      </c>
      <c r="E43" s="30">
        <f>PRODUCT(C43*D43)</f>
        <v>1000</v>
      </c>
    </row>
    <row r="44" spans="1:5" x14ac:dyDescent="0.3">
      <c r="A44" s="6" t="s">
        <v>51</v>
      </c>
      <c r="B44" s="6"/>
      <c r="C44" s="7"/>
      <c r="D44" s="7"/>
      <c r="E44" s="7">
        <f>SUM(E42:E43)</f>
        <v>2980</v>
      </c>
    </row>
    <row r="45" spans="1:5" x14ac:dyDescent="0.3">
      <c r="A45" s="160" t="s">
        <v>52</v>
      </c>
      <c r="B45" s="161"/>
      <c r="C45" s="162"/>
      <c r="D45" s="161"/>
      <c r="E45" s="163">
        <f>SUM(E32+E40+E44)</f>
        <v>15716.005833333333</v>
      </c>
    </row>
    <row r="48" spans="1:5" x14ac:dyDescent="0.3">
      <c r="A48" s="231" t="s">
        <v>53</v>
      </c>
      <c r="B48" s="232"/>
    </row>
    <row r="49" spans="1:4" x14ac:dyDescent="0.3">
      <c r="A49" s="22" t="s">
        <v>8</v>
      </c>
      <c r="B49" s="32">
        <f>E32</f>
        <v>10096.005833333333</v>
      </c>
    </row>
    <row r="50" spans="1:4" x14ac:dyDescent="0.3">
      <c r="A50" s="29" t="s">
        <v>37</v>
      </c>
      <c r="B50" s="32">
        <f>E40</f>
        <v>2640</v>
      </c>
    </row>
    <row r="51" spans="1:4" x14ac:dyDescent="0.3">
      <c r="A51" s="29" t="s">
        <v>46</v>
      </c>
      <c r="B51" s="32">
        <f>E44</f>
        <v>2980</v>
      </c>
    </row>
    <row r="52" spans="1:4" x14ac:dyDescent="0.3">
      <c r="A52" s="20" t="s">
        <v>65</v>
      </c>
      <c r="B52" s="33">
        <f>E45</f>
        <v>15716.005833333333</v>
      </c>
    </row>
    <row r="55" spans="1:4" x14ac:dyDescent="0.3">
      <c r="A55" s="226" t="str">
        <f>'[1]Café-Baixa'!A55:B55</f>
        <v>São Gotardo/MG  30 de Março de 2023</v>
      </c>
      <c r="B55" s="226"/>
      <c r="C55" s="226"/>
      <c r="D55" s="226"/>
    </row>
    <row r="56" spans="1:4" x14ac:dyDescent="0.3">
      <c r="A56" t="s">
        <v>54</v>
      </c>
    </row>
    <row r="57" spans="1:4" ht="15.6" x14ac:dyDescent="0.3">
      <c r="A57" s="210" t="s">
        <v>55</v>
      </c>
      <c r="B57" s="210"/>
      <c r="C57" s="210"/>
      <c r="D57" s="210"/>
    </row>
    <row r="58" spans="1:4" ht="15.6" x14ac:dyDescent="0.3">
      <c r="A58" s="210" t="s">
        <v>56</v>
      </c>
      <c r="B58" s="210"/>
      <c r="C58" s="210"/>
      <c r="D58" s="210"/>
    </row>
    <row r="59" spans="1:4" ht="15.6" x14ac:dyDescent="0.3">
      <c r="A59" s="210" t="s">
        <v>57</v>
      </c>
      <c r="B59" s="210"/>
      <c r="C59" s="210"/>
      <c r="D59" s="210"/>
    </row>
    <row r="60" spans="1:4" ht="15.6" x14ac:dyDescent="0.3">
      <c r="A60" s="210" t="s">
        <v>58</v>
      </c>
      <c r="B60" s="210"/>
    </row>
  </sheetData>
  <mergeCells count="22">
    <mergeCell ref="A60:B60"/>
    <mergeCell ref="A1:A2"/>
    <mergeCell ref="B1:E2"/>
    <mergeCell ref="A3:B3"/>
    <mergeCell ref="A4:B4"/>
    <mergeCell ref="A5:B5"/>
    <mergeCell ref="C5:E5"/>
    <mergeCell ref="C3:E3"/>
    <mergeCell ref="C4:E4"/>
    <mergeCell ref="A7:E7"/>
    <mergeCell ref="A8:E8"/>
    <mergeCell ref="A6:B6"/>
    <mergeCell ref="A9:E9"/>
    <mergeCell ref="A48:B48"/>
    <mergeCell ref="A59:B59"/>
    <mergeCell ref="A57:B57"/>
    <mergeCell ref="C59:D59"/>
    <mergeCell ref="C57:D57"/>
    <mergeCell ref="A58:B58"/>
    <mergeCell ref="C58:D58"/>
    <mergeCell ref="A55:B55"/>
    <mergeCell ref="C55:D5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E832C-E21A-4463-BFF0-9B39C812E500}">
  <dimension ref="A1:E64"/>
  <sheetViews>
    <sheetView topLeftCell="A40" workbookViewId="0">
      <selection activeCell="H54" sqref="H54"/>
    </sheetView>
  </sheetViews>
  <sheetFormatPr defaultRowHeight="14.4" x14ac:dyDescent="0.3"/>
  <cols>
    <col min="1" max="1" width="28.109375" customWidth="1"/>
    <col min="2" max="2" width="21.5546875" customWidth="1"/>
    <col min="3" max="3" width="14.5546875" bestFit="1" customWidth="1"/>
    <col min="4" max="4" width="14.44140625" customWidth="1"/>
    <col min="5" max="5" width="14" customWidth="1"/>
  </cols>
  <sheetData>
    <row r="1" spans="1:5" ht="15" customHeight="1" x14ac:dyDescent="0.3">
      <c r="A1" s="222"/>
      <c r="B1" s="223" t="s">
        <v>0</v>
      </c>
      <c r="C1" s="223"/>
      <c r="D1" s="223"/>
      <c r="E1" s="223"/>
    </row>
    <row r="2" spans="1:5" ht="27" customHeight="1" x14ac:dyDescent="0.3">
      <c r="A2" s="222"/>
      <c r="B2" s="223"/>
      <c r="C2" s="223"/>
      <c r="D2" s="223"/>
      <c r="E2" s="223"/>
    </row>
    <row r="3" spans="1:5" ht="15.6" x14ac:dyDescent="0.3">
      <c r="A3" s="224" t="s">
        <v>1</v>
      </c>
      <c r="B3" s="224"/>
      <c r="C3" s="215" t="s">
        <v>2</v>
      </c>
      <c r="D3" s="216"/>
      <c r="E3" s="217"/>
    </row>
    <row r="4" spans="1:5" ht="15.6" x14ac:dyDescent="0.3">
      <c r="A4" s="225" t="s">
        <v>3</v>
      </c>
      <c r="B4" s="225"/>
      <c r="C4" s="215" t="s">
        <v>255</v>
      </c>
      <c r="D4" s="216"/>
      <c r="E4" s="217"/>
    </row>
    <row r="5" spans="1:5" ht="15.6" x14ac:dyDescent="0.3">
      <c r="A5" s="214" t="s">
        <v>485</v>
      </c>
      <c r="B5" s="214"/>
      <c r="C5" s="215" t="s">
        <v>5</v>
      </c>
      <c r="D5" s="216"/>
      <c r="E5" s="217"/>
    </row>
    <row r="6" spans="1:5" ht="15.6" x14ac:dyDescent="0.3">
      <c r="A6" s="236" t="s">
        <v>486</v>
      </c>
      <c r="B6" s="229"/>
      <c r="C6" s="135" t="s">
        <v>253</v>
      </c>
      <c r="D6" s="135"/>
      <c r="E6" s="136"/>
    </row>
    <row r="7" spans="1:5" ht="15.6" x14ac:dyDescent="0.3">
      <c r="A7" s="218" t="s">
        <v>488</v>
      </c>
      <c r="B7" s="219"/>
      <c r="C7" s="219"/>
      <c r="D7" s="219"/>
      <c r="E7" s="220"/>
    </row>
    <row r="8" spans="1:5" x14ac:dyDescent="0.3">
      <c r="A8" s="235" t="s">
        <v>6</v>
      </c>
      <c r="B8" s="235"/>
      <c r="C8" s="235"/>
      <c r="D8" s="235"/>
      <c r="E8" s="235"/>
    </row>
    <row r="9" spans="1:5" x14ac:dyDescent="0.3">
      <c r="A9" s="237" t="s">
        <v>7</v>
      </c>
      <c r="B9" s="237"/>
      <c r="C9" s="237"/>
      <c r="D9" s="237"/>
      <c r="E9" s="237"/>
    </row>
    <row r="10" spans="1:5" x14ac:dyDescent="0.3">
      <c r="A10" s="1" t="s">
        <v>8</v>
      </c>
      <c r="B10" s="1" t="s">
        <v>9</v>
      </c>
      <c r="C10" s="1" t="s">
        <v>10</v>
      </c>
      <c r="D10" s="1" t="s">
        <v>11</v>
      </c>
      <c r="E10" s="1" t="s">
        <v>12</v>
      </c>
    </row>
    <row r="11" spans="1:5" x14ac:dyDescent="0.3">
      <c r="A11" s="23" t="s">
        <v>13</v>
      </c>
      <c r="B11" s="23" t="s">
        <v>14</v>
      </c>
      <c r="C11" s="31">
        <v>1.887</v>
      </c>
      <c r="D11" s="30">
        <f>'[1]Referência Café Alta'!D6</f>
        <v>3292.5</v>
      </c>
      <c r="E11" s="30">
        <f>PRODUCT(C11*D11)</f>
        <v>6212.9475000000002</v>
      </c>
    </row>
    <row r="12" spans="1:5" x14ac:dyDescent="0.3">
      <c r="A12" s="23" t="s">
        <v>15</v>
      </c>
      <c r="B12" s="23" t="s">
        <v>60</v>
      </c>
      <c r="C12" s="31">
        <v>1.5</v>
      </c>
      <c r="D12" s="30">
        <f>'[1]Referência Café Alta'!D7</f>
        <v>240</v>
      </c>
      <c r="E12" s="30">
        <f>PRODUCT(C12*D12)</f>
        <v>360</v>
      </c>
    </row>
    <row r="13" spans="1:5" x14ac:dyDescent="0.3">
      <c r="A13" s="23" t="s">
        <v>67</v>
      </c>
      <c r="B13" s="23" t="s">
        <v>60</v>
      </c>
      <c r="C13" s="31">
        <v>5</v>
      </c>
      <c r="D13" s="30">
        <f>'[1]Referência Café Alta'!D8</f>
        <v>500</v>
      </c>
      <c r="E13" s="30">
        <f>PRODUCT(C13*D13)</f>
        <v>2500</v>
      </c>
    </row>
    <row r="14" spans="1:5" x14ac:dyDescent="0.3">
      <c r="A14" s="23" t="s">
        <v>16</v>
      </c>
      <c r="B14" s="23" t="s">
        <v>17</v>
      </c>
      <c r="C14" s="31">
        <f>'[1]Referência Café Alta'!C10</f>
        <v>0.18</v>
      </c>
      <c r="D14" s="30">
        <f>'[1]Referência Café Alta'!D10</f>
        <v>460</v>
      </c>
      <c r="E14" s="30">
        <f t="shared" ref="E14:E34" si="0">PRODUCT(C14*D14)</f>
        <v>82.8</v>
      </c>
    </row>
    <row r="15" spans="1:5" x14ac:dyDescent="0.3">
      <c r="A15" s="23" t="s">
        <v>18</v>
      </c>
      <c r="B15" s="23" t="s">
        <v>17</v>
      </c>
      <c r="C15" s="31">
        <f>'[1]Referência Café Alta'!C11</f>
        <v>2</v>
      </c>
      <c r="D15" s="30">
        <f>'[1]Referência Café Alta'!D11</f>
        <v>104.53333333333335</v>
      </c>
      <c r="E15" s="30">
        <f t="shared" si="0"/>
        <v>209.06666666666669</v>
      </c>
    </row>
    <row r="16" spans="1:5" x14ac:dyDescent="0.3">
      <c r="A16" s="23" t="s">
        <v>19</v>
      </c>
      <c r="B16" s="23" t="s">
        <v>17</v>
      </c>
      <c r="C16" s="31">
        <f>'[1]Referência Café Alta'!C12</f>
        <v>1.2</v>
      </c>
      <c r="D16" s="30">
        <f>'[1]Referência Café Alta'!D12</f>
        <v>311.33333333333331</v>
      </c>
      <c r="E16" s="30">
        <f t="shared" si="0"/>
        <v>373.59999999999997</v>
      </c>
    </row>
    <row r="17" spans="1:5" x14ac:dyDescent="0.3">
      <c r="A17" s="23" t="s">
        <v>20</v>
      </c>
      <c r="B17" s="23" t="s">
        <v>17</v>
      </c>
      <c r="C17" s="31">
        <f>'[1]Referência Café Alta'!C13</f>
        <v>6</v>
      </c>
      <c r="D17" s="30">
        <f>'[1]Referência Café Alta'!D13</f>
        <v>98</v>
      </c>
      <c r="E17" s="30">
        <f t="shared" si="0"/>
        <v>588</v>
      </c>
    </row>
    <row r="18" spans="1:5" x14ac:dyDescent="0.3">
      <c r="A18" s="23" t="s">
        <v>68</v>
      </c>
      <c r="B18" s="23" t="s">
        <v>17</v>
      </c>
      <c r="C18" s="31">
        <f>'[1]Referência Café Alta'!C14</f>
        <v>2</v>
      </c>
      <c r="D18" s="30">
        <f>'[1]Referência Café Alta'!D14</f>
        <v>80.333333333333329</v>
      </c>
      <c r="E18" s="30">
        <f t="shared" si="0"/>
        <v>160.66666666666666</v>
      </c>
    </row>
    <row r="19" spans="1:5" x14ac:dyDescent="0.3">
      <c r="A19" s="23" t="s">
        <v>21</v>
      </c>
      <c r="B19" s="23" t="s">
        <v>17</v>
      </c>
      <c r="C19" s="31">
        <f>'[1]Referência Café Alta'!C16</f>
        <v>1</v>
      </c>
      <c r="D19" s="30">
        <f>'[1]Referência Café Alta'!D16</f>
        <v>229.5</v>
      </c>
      <c r="E19" s="30">
        <f t="shared" si="0"/>
        <v>229.5</v>
      </c>
    </row>
    <row r="20" spans="1:5" x14ac:dyDescent="0.3">
      <c r="A20" s="23" t="s">
        <v>22</v>
      </c>
      <c r="B20" s="23" t="s">
        <v>17</v>
      </c>
      <c r="C20" s="31">
        <f>'[1]Referência Café Alta'!C17</f>
        <v>1</v>
      </c>
      <c r="D20" s="30">
        <f>'[1]Referência Café Alta'!D17</f>
        <v>315</v>
      </c>
      <c r="E20" s="30">
        <f t="shared" si="0"/>
        <v>315</v>
      </c>
    </row>
    <row r="21" spans="1:5" x14ac:dyDescent="0.3">
      <c r="A21" s="23" t="s">
        <v>23</v>
      </c>
      <c r="B21" s="23" t="s">
        <v>17</v>
      </c>
      <c r="C21" s="31">
        <f>'[1]Referência Café Alta'!C18</f>
        <v>0.7</v>
      </c>
      <c r="D21" s="30">
        <f>'[1]Referência Café Alta'!D18</f>
        <v>115</v>
      </c>
      <c r="E21" s="30">
        <f t="shared" si="0"/>
        <v>80.5</v>
      </c>
    </row>
    <row r="22" spans="1:5" x14ac:dyDescent="0.3">
      <c r="A22" s="23" t="s">
        <v>24</v>
      </c>
      <c r="B22" s="23" t="s">
        <v>17</v>
      </c>
      <c r="C22" s="31">
        <f>'[1]Referência Café Alta'!C19</f>
        <v>2</v>
      </c>
      <c r="D22" s="30">
        <f>'[1]Referência Café Alta'!D19</f>
        <v>110</v>
      </c>
      <c r="E22" s="30">
        <f t="shared" si="0"/>
        <v>220</v>
      </c>
    </row>
    <row r="23" spans="1:5" x14ac:dyDescent="0.3">
      <c r="A23" s="23" t="s">
        <v>25</v>
      </c>
      <c r="B23" s="23" t="s">
        <v>17</v>
      </c>
      <c r="C23" s="31">
        <f>'[1]Referência Café Alta'!C20</f>
        <v>1.2</v>
      </c>
      <c r="D23" s="30">
        <f>'[1]Referência Café Alta'!D20</f>
        <v>172</v>
      </c>
      <c r="E23" s="30">
        <f t="shared" si="0"/>
        <v>206.4</v>
      </c>
    </row>
    <row r="24" spans="1:5" x14ac:dyDescent="0.3">
      <c r="A24" s="23" t="s">
        <v>61</v>
      </c>
      <c r="B24" s="23" t="s">
        <v>17</v>
      </c>
      <c r="C24" s="31">
        <f>'[1]Referência Café Alta'!C21</f>
        <v>1.25</v>
      </c>
      <c r="D24" s="30">
        <f>'[1]Referência Café Alta'!D21</f>
        <v>74</v>
      </c>
      <c r="E24" s="30">
        <f t="shared" si="0"/>
        <v>92.5</v>
      </c>
    </row>
    <row r="25" spans="1:5" x14ac:dyDescent="0.3">
      <c r="A25" s="23" t="s">
        <v>26</v>
      </c>
      <c r="B25" s="23" t="s">
        <v>17</v>
      </c>
      <c r="C25" s="31">
        <f>'[1]Referência Café Alta'!C23</f>
        <v>0.6</v>
      </c>
      <c r="D25" s="30">
        <f>'[1]Referência Café Alta'!D23</f>
        <v>258</v>
      </c>
      <c r="E25" s="30">
        <f t="shared" si="0"/>
        <v>154.79999999999998</v>
      </c>
    </row>
    <row r="26" spans="1:5" x14ac:dyDescent="0.3">
      <c r="A26" s="23" t="s">
        <v>27</v>
      </c>
      <c r="B26" s="23" t="s">
        <v>17</v>
      </c>
      <c r="C26" s="31">
        <f>'[1]Referência Café Alta'!C24</f>
        <v>0.4</v>
      </c>
      <c r="D26" s="30">
        <f>'[1]Referência Café Alta'!D24</f>
        <v>202.5</v>
      </c>
      <c r="E26" s="30">
        <f t="shared" si="0"/>
        <v>81</v>
      </c>
    </row>
    <row r="27" spans="1:5" x14ac:dyDescent="0.3">
      <c r="A27" s="23" t="s">
        <v>32</v>
      </c>
      <c r="B27" s="23" t="s">
        <v>17</v>
      </c>
      <c r="C27" s="31">
        <f>'[1]Referência Café Alta'!C26</f>
        <v>15</v>
      </c>
      <c r="D27" s="30">
        <f>'[1]Referência Café Alta'!D26</f>
        <v>18</v>
      </c>
      <c r="E27" s="30">
        <f t="shared" si="0"/>
        <v>270</v>
      </c>
    </row>
    <row r="28" spans="1:5" x14ac:dyDescent="0.3">
      <c r="A28" s="23" t="s">
        <v>33</v>
      </c>
      <c r="B28" s="23" t="s">
        <v>17</v>
      </c>
      <c r="C28" s="31">
        <f>'[1]Referência Café Alta'!C27</f>
        <v>1.8</v>
      </c>
      <c r="D28" s="30">
        <f>'[1]Referência Café Alta'!D27</f>
        <v>41</v>
      </c>
      <c r="E28" s="30">
        <f t="shared" si="0"/>
        <v>73.8</v>
      </c>
    </row>
    <row r="29" spans="1:5" x14ac:dyDescent="0.3">
      <c r="A29" s="23" t="s">
        <v>34</v>
      </c>
      <c r="B29" s="23" t="s">
        <v>17</v>
      </c>
      <c r="C29" s="31">
        <f>'[1]Referência Café Alta'!C28</f>
        <v>3</v>
      </c>
      <c r="D29" s="30">
        <f>'[1]Referência Café Alta'!D28</f>
        <v>14.1</v>
      </c>
      <c r="E29" s="30">
        <f t="shared" si="0"/>
        <v>42.3</v>
      </c>
    </row>
    <row r="30" spans="1:5" x14ac:dyDescent="0.3">
      <c r="A30" s="23" t="s">
        <v>35</v>
      </c>
      <c r="B30" s="23" t="s">
        <v>17</v>
      </c>
      <c r="C30" s="31">
        <f>'[1]Referência Café Alta'!C29</f>
        <v>1.2</v>
      </c>
      <c r="D30" s="30">
        <f>'[1]Referência Café Alta'!D29</f>
        <v>188</v>
      </c>
      <c r="E30" s="30">
        <f t="shared" si="0"/>
        <v>225.6</v>
      </c>
    </row>
    <row r="31" spans="1:5" x14ac:dyDescent="0.3">
      <c r="A31" s="23" t="s">
        <v>29</v>
      </c>
      <c r="B31" s="23" t="s">
        <v>17</v>
      </c>
      <c r="C31" s="31">
        <f>'[1]Referência Café Alta'!C32</f>
        <v>3</v>
      </c>
      <c r="D31" s="30">
        <f>'[1]Referência Café Alta'!D32</f>
        <v>48.325000000000003</v>
      </c>
      <c r="E31" s="30">
        <f t="shared" si="0"/>
        <v>144.97500000000002</v>
      </c>
    </row>
    <row r="32" spans="1:5" x14ac:dyDescent="0.3">
      <c r="A32" s="23" t="s">
        <v>30</v>
      </c>
      <c r="B32" s="23" t="s">
        <v>17</v>
      </c>
      <c r="C32" s="31">
        <f>'[1]Referência Café Alta'!C33</f>
        <v>0.08</v>
      </c>
      <c r="D32" s="30">
        <f>'[1]Referência Café Alta'!D33</f>
        <v>531</v>
      </c>
      <c r="E32" s="30">
        <f t="shared" si="0"/>
        <v>42.480000000000004</v>
      </c>
    </row>
    <row r="33" spans="1:5" x14ac:dyDescent="0.3">
      <c r="A33" s="23" t="s">
        <v>31</v>
      </c>
      <c r="B33" s="23" t="s">
        <v>17</v>
      </c>
      <c r="C33" s="31">
        <f>'[1]Referência Café Alta'!C34</f>
        <v>0.05</v>
      </c>
      <c r="D33" s="30">
        <f>'[1]Referência Café Alta'!D34</f>
        <v>2433.3333333333335</v>
      </c>
      <c r="E33" s="30">
        <f t="shared" si="0"/>
        <v>121.66666666666669</v>
      </c>
    </row>
    <row r="34" spans="1:5" x14ac:dyDescent="0.3">
      <c r="A34" s="23" t="s">
        <v>69</v>
      </c>
      <c r="B34" s="23" t="s">
        <v>17</v>
      </c>
      <c r="C34" s="31">
        <f>'[1]Referência Café Alta'!C35</f>
        <v>0.5</v>
      </c>
      <c r="D34" s="30">
        <f>'[1]Referência Café Alta'!D35</f>
        <v>74</v>
      </c>
      <c r="E34" s="30">
        <f t="shared" si="0"/>
        <v>37</v>
      </c>
    </row>
    <row r="35" spans="1:5" x14ac:dyDescent="0.3">
      <c r="A35" s="6" t="s">
        <v>36</v>
      </c>
      <c r="B35" s="6"/>
      <c r="C35" s="7"/>
      <c r="D35" s="7"/>
      <c r="E35" s="7">
        <f>SUM(E11:E34)</f>
        <v>12824.602499999997</v>
      </c>
    </row>
    <row r="36" spans="1:5" x14ac:dyDescent="0.3">
      <c r="A36" s="29" t="s">
        <v>37</v>
      </c>
      <c r="B36" s="29"/>
      <c r="C36" s="158"/>
      <c r="D36" s="29"/>
      <c r="E36" s="29"/>
    </row>
    <row r="37" spans="1:5" x14ac:dyDescent="0.3">
      <c r="A37" s="23" t="s">
        <v>38</v>
      </c>
      <c r="B37" s="23" t="s">
        <v>62</v>
      </c>
      <c r="C37" s="31">
        <v>4</v>
      </c>
      <c r="D37" s="30">
        <v>130</v>
      </c>
      <c r="E37" s="30">
        <f t="shared" ref="E37:E42" si="1">PRODUCT(C37*D37)</f>
        <v>520</v>
      </c>
    </row>
    <row r="38" spans="1:5" x14ac:dyDescent="0.3">
      <c r="A38" s="23" t="s">
        <v>40</v>
      </c>
      <c r="B38" s="23" t="s">
        <v>62</v>
      </c>
      <c r="C38" s="31">
        <v>3</v>
      </c>
      <c r="D38" s="30">
        <v>130</v>
      </c>
      <c r="E38" s="30">
        <f t="shared" si="1"/>
        <v>390</v>
      </c>
    </row>
    <row r="39" spans="1:5" x14ac:dyDescent="0.3">
      <c r="A39" s="23" t="s">
        <v>41</v>
      </c>
      <c r="B39" s="23" t="s">
        <v>62</v>
      </c>
      <c r="C39" s="31">
        <v>2</v>
      </c>
      <c r="D39" s="30">
        <v>130</v>
      </c>
      <c r="E39" s="30">
        <f t="shared" si="1"/>
        <v>260</v>
      </c>
    </row>
    <row r="40" spans="1:5" x14ac:dyDescent="0.3">
      <c r="A40" s="23" t="s">
        <v>42</v>
      </c>
      <c r="B40" s="23" t="s">
        <v>62</v>
      </c>
      <c r="C40" s="31">
        <v>1.5</v>
      </c>
      <c r="D40" s="30">
        <v>130</v>
      </c>
      <c r="E40" s="30">
        <f t="shared" si="1"/>
        <v>195</v>
      </c>
    </row>
    <row r="41" spans="1:5" x14ac:dyDescent="0.3">
      <c r="A41" s="23" t="s">
        <v>43</v>
      </c>
      <c r="B41" s="23" t="s">
        <v>48</v>
      </c>
      <c r="C41" s="31">
        <v>1</v>
      </c>
      <c r="D41" s="30">
        <v>1800</v>
      </c>
      <c r="E41" s="30">
        <f t="shared" si="1"/>
        <v>1800</v>
      </c>
    </row>
    <row r="42" spans="1:5" x14ac:dyDescent="0.3">
      <c r="A42" s="23" t="s">
        <v>44</v>
      </c>
      <c r="B42" s="23" t="s">
        <v>48</v>
      </c>
      <c r="C42" s="31"/>
      <c r="D42" s="30"/>
      <c r="E42" s="30">
        <f t="shared" si="1"/>
        <v>0</v>
      </c>
    </row>
    <row r="43" spans="1:5" x14ac:dyDescent="0.3">
      <c r="A43" s="6" t="s">
        <v>45</v>
      </c>
      <c r="B43" s="6"/>
      <c r="C43" s="7"/>
      <c r="D43" s="7"/>
      <c r="E43" s="7">
        <f>SUM(E37:E42)</f>
        <v>3165</v>
      </c>
    </row>
    <row r="44" spans="1:5" x14ac:dyDescent="0.3">
      <c r="A44" s="29" t="s">
        <v>46</v>
      </c>
      <c r="B44" s="29"/>
      <c r="C44" s="158"/>
      <c r="D44" s="29"/>
      <c r="E44" s="29"/>
    </row>
    <row r="45" spans="1:5" x14ac:dyDescent="0.3">
      <c r="A45" s="23" t="s">
        <v>47</v>
      </c>
      <c r="B45" s="23" t="s">
        <v>63</v>
      </c>
      <c r="C45" s="31">
        <v>20</v>
      </c>
      <c r="D45" s="30">
        <v>110</v>
      </c>
      <c r="E45" s="30">
        <f>PRODUCT(C45*D45)</f>
        <v>2200</v>
      </c>
    </row>
    <row r="46" spans="1:5" x14ac:dyDescent="0.3">
      <c r="A46" s="23" t="s">
        <v>64</v>
      </c>
      <c r="B46" s="23" t="s">
        <v>50</v>
      </c>
      <c r="C46" s="31">
        <v>55</v>
      </c>
      <c r="D46" s="30">
        <v>25</v>
      </c>
      <c r="E46" s="30">
        <f>PRODUCT(C46*D46)</f>
        <v>1375</v>
      </c>
    </row>
    <row r="47" spans="1:5" x14ac:dyDescent="0.3">
      <c r="A47" s="6" t="s">
        <v>51</v>
      </c>
      <c r="B47" s="6"/>
      <c r="C47" s="7"/>
      <c r="D47" s="7"/>
      <c r="E47" s="7">
        <f>SUM(E45:E46)</f>
        <v>3575</v>
      </c>
    </row>
    <row r="48" spans="1:5" x14ac:dyDescent="0.3">
      <c r="A48" s="164" t="s">
        <v>52</v>
      </c>
      <c r="B48" s="164"/>
      <c r="C48" s="165"/>
      <c r="D48" s="164"/>
      <c r="E48" s="163">
        <f>SUM(E35+E43+E47)</f>
        <v>19564.602499999997</v>
      </c>
    </row>
    <row r="49" spans="1:5" x14ac:dyDescent="0.3">
      <c r="A49" s="34"/>
      <c r="B49" s="34"/>
      <c r="C49" s="34"/>
      <c r="D49" s="34"/>
      <c r="E49" s="34"/>
    </row>
    <row r="50" spans="1:5" x14ac:dyDescent="0.3">
      <c r="A50" s="34"/>
      <c r="B50" s="34"/>
      <c r="C50" s="34"/>
      <c r="D50" s="34"/>
      <c r="E50" s="34"/>
    </row>
    <row r="51" spans="1:5" x14ac:dyDescent="0.3">
      <c r="A51" s="231" t="s">
        <v>53</v>
      </c>
      <c r="B51" s="232"/>
      <c r="C51" s="34"/>
      <c r="D51" s="34"/>
      <c r="E51" s="34"/>
    </row>
    <row r="52" spans="1:5" x14ac:dyDescent="0.3">
      <c r="A52" s="1" t="s">
        <v>8</v>
      </c>
      <c r="B52" s="35">
        <f>E35</f>
        <v>12824.602499999997</v>
      </c>
      <c r="C52" s="34"/>
      <c r="D52" s="34"/>
      <c r="E52" s="34"/>
    </row>
    <row r="53" spans="1:5" x14ac:dyDescent="0.3">
      <c r="A53" s="8" t="s">
        <v>37</v>
      </c>
      <c r="B53" s="35">
        <f>E43</f>
        <v>3165</v>
      </c>
      <c r="C53" s="34"/>
      <c r="D53" s="34"/>
      <c r="E53" s="34"/>
    </row>
    <row r="54" spans="1:5" x14ac:dyDescent="0.3">
      <c r="A54" s="8" t="s">
        <v>46</v>
      </c>
      <c r="B54" s="35">
        <f>E47</f>
        <v>3575</v>
      </c>
      <c r="C54" s="34"/>
      <c r="D54" s="34"/>
      <c r="E54" s="34"/>
    </row>
    <row r="55" spans="1:5" x14ac:dyDescent="0.3">
      <c r="A55" s="166" t="s">
        <v>52</v>
      </c>
      <c r="B55" s="139">
        <f>E48</f>
        <v>19564.602499999997</v>
      </c>
      <c r="C55" s="34"/>
      <c r="D55" s="34"/>
      <c r="E55" s="34"/>
    </row>
    <row r="56" spans="1:5" x14ac:dyDescent="0.3">
      <c r="A56" s="34"/>
      <c r="B56" s="34"/>
      <c r="C56" s="34"/>
      <c r="D56" s="34"/>
      <c r="E56" s="34"/>
    </row>
    <row r="57" spans="1:5" x14ac:dyDescent="0.3">
      <c r="A57" s="34"/>
      <c r="B57" s="34"/>
      <c r="C57" s="34"/>
      <c r="D57" s="34"/>
      <c r="E57" s="34"/>
    </row>
    <row r="58" spans="1:5" x14ac:dyDescent="0.3">
      <c r="A58" s="234" t="str">
        <f>'[1]Café-Baixa'!A55:B55</f>
        <v>São Gotardo/MG  30 de Março de 2023</v>
      </c>
      <c r="B58" s="234"/>
      <c r="C58" s="234"/>
      <c r="D58" s="234"/>
      <c r="E58" s="34"/>
    </row>
    <row r="59" spans="1:5" x14ac:dyDescent="0.3">
      <c r="A59" s="34" t="s">
        <v>54</v>
      </c>
      <c r="B59" s="34"/>
      <c r="C59" s="34"/>
      <c r="D59" s="34"/>
      <c r="E59" s="34"/>
    </row>
    <row r="60" spans="1:5" ht="15.6" x14ac:dyDescent="0.3">
      <c r="A60" s="233" t="s">
        <v>55</v>
      </c>
      <c r="B60" s="233"/>
      <c r="C60" s="233"/>
      <c r="D60" s="233"/>
      <c r="E60" s="34"/>
    </row>
    <row r="61" spans="1:5" ht="15.6" x14ac:dyDescent="0.3">
      <c r="A61" s="233" t="s">
        <v>56</v>
      </c>
      <c r="B61" s="233"/>
      <c r="C61" s="233"/>
      <c r="D61" s="233"/>
      <c r="E61" s="34"/>
    </row>
    <row r="62" spans="1:5" ht="15.6" x14ac:dyDescent="0.3">
      <c r="A62" s="233" t="s">
        <v>57</v>
      </c>
      <c r="B62" s="233"/>
      <c r="C62" s="233"/>
      <c r="D62" s="233"/>
      <c r="E62" s="34"/>
    </row>
    <row r="63" spans="1:5" ht="15.6" x14ac:dyDescent="0.3">
      <c r="A63" s="233" t="s">
        <v>58</v>
      </c>
      <c r="B63" s="233"/>
      <c r="C63" s="34"/>
      <c r="D63" s="34"/>
      <c r="E63" s="34"/>
    </row>
    <row r="64" spans="1:5" x14ac:dyDescent="0.3">
      <c r="A64" s="34"/>
      <c r="B64" s="34"/>
      <c r="C64" s="34"/>
      <c r="D64" s="34"/>
      <c r="E64" s="34"/>
    </row>
  </sheetData>
  <mergeCells count="22">
    <mergeCell ref="A63:B63"/>
    <mergeCell ref="A1:A2"/>
    <mergeCell ref="B1:E2"/>
    <mergeCell ref="A3:B3"/>
    <mergeCell ref="A4:B4"/>
    <mergeCell ref="A5:B5"/>
    <mergeCell ref="C5:E5"/>
    <mergeCell ref="C3:E3"/>
    <mergeCell ref="C4:E4"/>
    <mergeCell ref="A7:E7"/>
    <mergeCell ref="A8:E8"/>
    <mergeCell ref="A6:B6"/>
    <mergeCell ref="A9:E9"/>
    <mergeCell ref="A51:B51"/>
    <mergeCell ref="A62:B62"/>
    <mergeCell ref="A60:B60"/>
    <mergeCell ref="C62:D62"/>
    <mergeCell ref="C60:D60"/>
    <mergeCell ref="A61:B61"/>
    <mergeCell ref="C61:D61"/>
    <mergeCell ref="A58:B58"/>
    <mergeCell ref="C58:D5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03488-5272-414E-9F85-96CB0228C2F7}">
  <dimension ref="A1:E62"/>
  <sheetViews>
    <sheetView topLeftCell="A31" workbookViewId="0">
      <selection sqref="A1:E63"/>
    </sheetView>
  </sheetViews>
  <sheetFormatPr defaultRowHeight="14.4" x14ac:dyDescent="0.3"/>
  <cols>
    <col min="1" max="1" width="27.44140625" bestFit="1" customWidth="1"/>
    <col min="2" max="2" width="20.5546875" customWidth="1"/>
    <col min="3" max="3" width="14.5546875" bestFit="1" customWidth="1"/>
    <col min="4" max="4" width="13.44140625" bestFit="1" customWidth="1"/>
    <col min="5" max="5" width="13.33203125" bestFit="1" customWidth="1"/>
  </cols>
  <sheetData>
    <row r="1" spans="1:5" ht="14.4" customHeight="1" x14ac:dyDescent="0.3">
      <c r="A1" s="227"/>
      <c r="B1" s="223" t="s">
        <v>0</v>
      </c>
      <c r="C1" s="223"/>
      <c r="D1" s="223"/>
      <c r="E1" s="223"/>
    </row>
    <row r="2" spans="1:5" ht="25.5" customHeight="1" x14ac:dyDescent="0.3">
      <c r="A2" s="227"/>
      <c r="B2" s="223"/>
      <c r="C2" s="223"/>
      <c r="D2" s="223"/>
      <c r="E2" s="223"/>
    </row>
    <row r="3" spans="1:5" ht="15.6" x14ac:dyDescent="0.3">
      <c r="A3" s="224" t="s">
        <v>256</v>
      </c>
      <c r="B3" s="224"/>
      <c r="C3" s="215" t="s">
        <v>2</v>
      </c>
      <c r="D3" s="216"/>
      <c r="E3" s="217"/>
    </row>
    <row r="4" spans="1:5" ht="15.6" x14ac:dyDescent="0.3">
      <c r="A4" s="225" t="s">
        <v>429</v>
      </c>
      <c r="B4" s="225"/>
      <c r="C4" s="215" t="s">
        <v>257</v>
      </c>
      <c r="D4" s="216"/>
      <c r="E4" s="217"/>
    </row>
    <row r="5" spans="1:5" ht="15.6" x14ac:dyDescent="0.3">
      <c r="A5" s="214" t="s">
        <v>485</v>
      </c>
      <c r="B5" s="214"/>
      <c r="C5" s="215" t="s">
        <v>5</v>
      </c>
      <c r="D5" s="216"/>
      <c r="E5" s="217"/>
    </row>
    <row r="6" spans="1:5" ht="15.6" x14ac:dyDescent="0.3">
      <c r="A6" s="238" t="s">
        <v>489</v>
      </c>
      <c r="B6" s="239"/>
      <c r="C6" s="215" t="s">
        <v>258</v>
      </c>
      <c r="D6" s="216"/>
      <c r="E6" s="217"/>
    </row>
    <row r="7" spans="1:5" ht="15.6" x14ac:dyDescent="0.3">
      <c r="A7" s="218" t="s">
        <v>490</v>
      </c>
      <c r="B7" s="219"/>
      <c r="C7" s="219"/>
      <c r="D7" s="219"/>
      <c r="E7" s="220"/>
    </row>
    <row r="8" spans="1:5" x14ac:dyDescent="0.3">
      <c r="A8" s="228" t="s">
        <v>6</v>
      </c>
      <c r="B8" s="228"/>
      <c r="C8" s="228"/>
      <c r="D8" s="228"/>
      <c r="E8" s="228"/>
    </row>
    <row r="9" spans="1:5" x14ac:dyDescent="0.3">
      <c r="A9" s="230" t="s">
        <v>7</v>
      </c>
      <c r="B9" s="230"/>
      <c r="C9" s="230"/>
      <c r="D9" s="230"/>
      <c r="E9" s="230"/>
    </row>
    <row r="10" spans="1:5" x14ac:dyDescent="0.3">
      <c r="A10" s="22" t="s">
        <v>8</v>
      </c>
      <c r="B10" s="22" t="s">
        <v>9</v>
      </c>
      <c r="C10" s="22" t="s">
        <v>10</v>
      </c>
      <c r="D10" s="22" t="s">
        <v>11</v>
      </c>
      <c r="E10" s="22" t="s">
        <v>12</v>
      </c>
    </row>
    <row r="11" spans="1:5" x14ac:dyDescent="0.3">
      <c r="A11" s="23" t="s">
        <v>259</v>
      </c>
      <c r="B11" s="23" t="s">
        <v>14</v>
      </c>
      <c r="C11" s="31">
        <v>0.5</v>
      </c>
      <c r="D11" s="30">
        <f>'[1]Referência Abacate'!D6</f>
        <v>1950</v>
      </c>
      <c r="E11" s="30">
        <f t="shared" ref="E11:E33" si="0">PRODUCT(C11*D11)</f>
        <v>975</v>
      </c>
    </row>
    <row r="12" spans="1:5" x14ac:dyDescent="0.3">
      <c r="A12" s="23" t="s">
        <v>15</v>
      </c>
      <c r="B12" s="23" t="s">
        <v>60</v>
      </c>
      <c r="C12" s="31">
        <v>1.2</v>
      </c>
      <c r="D12" s="30">
        <f>'[1]Referência Abacate'!D7</f>
        <v>240</v>
      </c>
      <c r="E12" s="30">
        <f t="shared" si="0"/>
        <v>288</v>
      </c>
    </row>
    <row r="13" spans="1:5" x14ac:dyDescent="0.3">
      <c r="A13" s="23" t="s">
        <v>260</v>
      </c>
      <c r="B13" s="23" t="s">
        <v>60</v>
      </c>
      <c r="C13" s="31">
        <v>0.8</v>
      </c>
      <c r="D13" s="30">
        <f>'[1]Referência Abacate'!D8</f>
        <v>2700</v>
      </c>
      <c r="E13" s="30">
        <f t="shared" si="0"/>
        <v>2160</v>
      </c>
    </row>
    <row r="14" spans="1:5" x14ac:dyDescent="0.3">
      <c r="A14" s="23" t="s">
        <v>261</v>
      </c>
      <c r="B14" s="23" t="s">
        <v>60</v>
      </c>
      <c r="C14" s="31">
        <v>0.5</v>
      </c>
      <c r="D14" s="30">
        <f>'[1]Referência Abacate'!D9</f>
        <v>3420</v>
      </c>
      <c r="E14" s="30">
        <f t="shared" si="0"/>
        <v>1710</v>
      </c>
    </row>
    <row r="15" spans="1:5" x14ac:dyDescent="0.3">
      <c r="A15" s="23" t="s">
        <v>67</v>
      </c>
      <c r="B15" s="23" t="s">
        <v>60</v>
      </c>
      <c r="C15" s="31">
        <v>5</v>
      </c>
      <c r="D15" s="30">
        <f>'[1]Referência Abacate'!D10</f>
        <v>500</v>
      </c>
      <c r="E15" s="30">
        <f t="shared" si="0"/>
        <v>2500</v>
      </c>
    </row>
    <row r="16" spans="1:5" x14ac:dyDescent="0.3">
      <c r="A16" s="23" t="s">
        <v>16</v>
      </c>
      <c r="B16" s="23" t="s">
        <v>17</v>
      </c>
      <c r="C16" s="31">
        <v>1</v>
      </c>
      <c r="D16" s="30">
        <f>'[1]Referência Abacate'!D12</f>
        <v>145</v>
      </c>
      <c r="E16" s="30">
        <f t="shared" si="0"/>
        <v>145</v>
      </c>
    </row>
    <row r="17" spans="1:5" x14ac:dyDescent="0.3">
      <c r="A17" s="23" t="s">
        <v>18</v>
      </c>
      <c r="B17" s="23" t="s">
        <v>17</v>
      </c>
      <c r="C17" s="31">
        <v>2</v>
      </c>
      <c r="D17" s="30">
        <f>'[1]Referência Abacate'!D13</f>
        <v>104.53333333333335</v>
      </c>
      <c r="E17" s="30">
        <f t="shared" si="0"/>
        <v>209.06666666666669</v>
      </c>
    </row>
    <row r="18" spans="1:5" x14ac:dyDescent="0.3">
      <c r="A18" s="23" t="s">
        <v>19</v>
      </c>
      <c r="B18" s="23" t="s">
        <v>17</v>
      </c>
      <c r="C18" s="31">
        <v>1.2</v>
      </c>
      <c r="D18" s="30">
        <f>'[1]Referência Abacate'!D14</f>
        <v>311.33333333333331</v>
      </c>
      <c r="E18" s="30">
        <f t="shared" si="0"/>
        <v>373.59999999999997</v>
      </c>
    </row>
    <row r="19" spans="1:5" x14ac:dyDescent="0.3">
      <c r="A19" s="23" t="s">
        <v>20</v>
      </c>
      <c r="B19" s="23" t="s">
        <v>17</v>
      </c>
      <c r="C19" s="31">
        <v>2</v>
      </c>
      <c r="D19" s="30">
        <f>'[1]Referência Abacate'!D15</f>
        <v>68</v>
      </c>
      <c r="E19" s="30">
        <f t="shared" si="0"/>
        <v>136</v>
      </c>
    </row>
    <row r="20" spans="1:5" x14ac:dyDescent="0.3">
      <c r="A20" s="23" t="s">
        <v>68</v>
      </c>
      <c r="B20" s="23" t="s">
        <v>17</v>
      </c>
      <c r="C20" s="31">
        <v>3</v>
      </c>
      <c r="D20" s="30">
        <f>'[1]Referência Abacate'!D16</f>
        <v>110</v>
      </c>
      <c r="E20" s="30">
        <f t="shared" si="0"/>
        <v>330</v>
      </c>
    </row>
    <row r="21" spans="1:5" x14ac:dyDescent="0.3">
      <c r="A21" s="23" t="s">
        <v>21</v>
      </c>
      <c r="B21" s="23" t="s">
        <v>17</v>
      </c>
      <c r="C21" s="31">
        <v>1</v>
      </c>
      <c r="D21" s="30">
        <f>'[1]Referência Abacate'!D17</f>
        <v>229.5</v>
      </c>
      <c r="E21" s="30">
        <f t="shared" si="0"/>
        <v>229.5</v>
      </c>
    </row>
    <row r="22" spans="1:5" x14ac:dyDescent="0.3">
      <c r="A22" s="23" t="s">
        <v>22</v>
      </c>
      <c r="B22" s="23" t="s">
        <v>17</v>
      </c>
      <c r="C22" s="31">
        <v>1.5</v>
      </c>
      <c r="D22" s="30">
        <f>'[1]Referência Abacate'!D18</f>
        <v>115</v>
      </c>
      <c r="E22" s="30">
        <f t="shared" si="0"/>
        <v>172.5</v>
      </c>
    </row>
    <row r="23" spans="1:5" x14ac:dyDescent="0.3">
      <c r="A23" s="23" t="s">
        <v>23</v>
      </c>
      <c r="B23" s="23" t="s">
        <v>17</v>
      </c>
      <c r="C23" s="31">
        <v>0.5</v>
      </c>
      <c r="D23" s="30">
        <f>'[1]Referência Abacate'!D19</f>
        <v>64.8</v>
      </c>
      <c r="E23" s="30">
        <f t="shared" si="0"/>
        <v>32.4</v>
      </c>
    </row>
    <row r="24" spans="1:5" x14ac:dyDescent="0.3">
      <c r="A24" s="23" t="s">
        <v>24</v>
      </c>
      <c r="B24" s="23" t="s">
        <v>17</v>
      </c>
      <c r="C24" s="31">
        <v>1.8</v>
      </c>
      <c r="D24" s="30">
        <f>'[1]Referência Abacate'!D20</f>
        <v>74</v>
      </c>
      <c r="E24" s="30">
        <f t="shared" si="0"/>
        <v>133.20000000000002</v>
      </c>
    </row>
    <row r="25" spans="1:5" x14ac:dyDescent="0.3">
      <c r="A25" s="23" t="s">
        <v>26</v>
      </c>
      <c r="B25" s="23" t="s">
        <v>17</v>
      </c>
      <c r="C25" s="31">
        <v>0.4</v>
      </c>
      <c r="D25" s="30">
        <f>'[1]Referência Abacate'!D21</f>
        <v>202.5</v>
      </c>
      <c r="E25" s="30">
        <f t="shared" si="0"/>
        <v>81</v>
      </c>
    </row>
    <row r="26" spans="1:5" x14ac:dyDescent="0.3">
      <c r="A26" s="23" t="s">
        <v>32</v>
      </c>
      <c r="B26" s="23" t="s">
        <v>17</v>
      </c>
      <c r="C26" s="31">
        <v>18</v>
      </c>
      <c r="D26" s="30">
        <f>'[1]Referência Abacate'!D22</f>
        <v>19.5</v>
      </c>
      <c r="E26" s="30">
        <f t="shared" si="0"/>
        <v>351</v>
      </c>
    </row>
    <row r="27" spans="1:5" x14ac:dyDescent="0.3">
      <c r="A27" s="23" t="s">
        <v>33</v>
      </c>
      <c r="B27" s="23" t="s">
        <v>17</v>
      </c>
      <c r="C27" s="31">
        <v>6</v>
      </c>
      <c r="D27" s="30">
        <f>'[1]Referência Abacate'!D23</f>
        <v>41</v>
      </c>
      <c r="E27" s="30">
        <f t="shared" si="0"/>
        <v>246</v>
      </c>
    </row>
    <row r="28" spans="1:5" x14ac:dyDescent="0.3">
      <c r="A28" s="23" t="s">
        <v>34</v>
      </c>
      <c r="B28" s="23" t="s">
        <v>17</v>
      </c>
      <c r="C28" s="31">
        <v>12</v>
      </c>
      <c r="D28" s="30">
        <f>'[1]Referência Abacate'!D24</f>
        <v>14.1</v>
      </c>
      <c r="E28" s="30">
        <f t="shared" si="0"/>
        <v>169.2</v>
      </c>
    </row>
    <row r="29" spans="1:5" x14ac:dyDescent="0.3">
      <c r="A29" s="23" t="s">
        <v>35</v>
      </c>
      <c r="B29" s="23" t="s">
        <v>17</v>
      </c>
      <c r="C29" s="31">
        <v>1.5</v>
      </c>
      <c r="D29" s="30">
        <f>'[1]Referência Abacate'!D25</f>
        <v>130</v>
      </c>
      <c r="E29" s="30">
        <f t="shared" si="0"/>
        <v>195</v>
      </c>
    </row>
    <row r="30" spans="1:5" x14ac:dyDescent="0.3">
      <c r="A30" s="23" t="s">
        <v>262</v>
      </c>
      <c r="B30" s="23" t="s">
        <v>17</v>
      </c>
      <c r="C30" s="31">
        <v>4</v>
      </c>
      <c r="D30" s="30">
        <f>'[1]Referência Abacate'!D26</f>
        <v>84</v>
      </c>
      <c r="E30" s="30">
        <f t="shared" si="0"/>
        <v>336</v>
      </c>
    </row>
    <row r="31" spans="1:5" x14ac:dyDescent="0.3">
      <c r="A31" s="23" t="s">
        <v>263</v>
      </c>
      <c r="B31" s="23" t="s">
        <v>17</v>
      </c>
      <c r="C31" s="31">
        <v>40</v>
      </c>
      <c r="D31" s="30">
        <f>'[1]Referência Abacate'!D27</f>
        <v>2</v>
      </c>
      <c r="E31" s="30">
        <f t="shared" si="0"/>
        <v>80</v>
      </c>
    </row>
    <row r="32" spans="1:5" x14ac:dyDescent="0.3">
      <c r="A32" s="23" t="s">
        <v>29</v>
      </c>
      <c r="B32" s="23" t="s">
        <v>17</v>
      </c>
      <c r="C32" s="31">
        <v>1</v>
      </c>
      <c r="D32" s="30">
        <f>'[1]Referência Abacate'!D28</f>
        <v>70</v>
      </c>
      <c r="E32" s="30">
        <f t="shared" si="0"/>
        <v>70</v>
      </c>
    </row>
    <row r="33" spans="1:5" x14ac:dyDescent="0.3">
      <c r="A33" s="23" t="s">
        <v>30</v>
      </c>
      <c r="B33" s="23" t="s">
        <v>17</v>
      </c>
      <c r="C33" s="31">
        <v>4</v>
      </c>
      <c r="D33" s="30">
        <f>'[1]Referência Abacate'!D29</f>
        <v>74</v>
      </c>
      <c r="E33" s="30">
        <f t="shared" si="0"/>
        <v>296</v>
      </c>
    </row>
    <row r="34" spans="1:5" x14ac:dyDescent="0.3">
      <c r="A34" s="6" t="s">
        <v>36</v>
      </c>
      <c r="B34" s="6"/>
      <c r="C34" s="7"/>
      <c r="D34" s="7"/>
      <c r="E34" s="7">
        <f>SUM(E11:E33)</f>
        <v>11218.466666666667</v>
      </c>
    </row>
    <row r="35" spans="1:5" x14ac:dyDescent="0.3">
      <c r="A35" s="29" t="s">
        <v>37</v>
      </c>
      <c r="B35" s="29"/>
      <c r="C35" s="158"/>
      <c r="D35" s="29"/>
      <c r="E35" s="29"/>
    </row>
    <row r="36" spans="1:5" x14ac:dyDescent="0.3">
      <c r="A36" s="23" t="s">
        <v>38</v>
      </c>
      <c r="B36" s="23" t="s">
        <v>264</v>
      </c>
      <c r="C36" s="31">
        <v>5</v>
      </c>
      <c r="D36" s="30">
        <v>130</v>
      </c>
      <c r="E36" s="30">
        <f t="shared" ref="E36:E41" si="1">PRODUCT(C36*D36)</f>
        <v>650</v>
      </c>
    </row>
    <row r="37" spans="1:5" x14ac:dyDescent="0.3">
      <c r="A37" s="23" t="s">
        <v>40</v>
      </c>
      <c r="B37" s="23" t="s">
        <v>264</v>
      </c>
      <c r="C37" s="31">
        <v>5</v>
      </c>
      <c r="D37" s="30">
        <v>130</v>
      </c>
      <c r="E37" s="30">
        <f>PRODUCT(C37*D37)</f>
        <v>650</v>
      </c>
    </row>
    <row r="38" spans="1:5" x14ac:dyDescent="0.3">
      <c r="A38" s="23" t="s">
        <v>41</v>
      </c>
      <c r="B38" s="23" t="s">
        <v>264</v>
      </c>
      <c r="C38" s="31">
        <v>3</v>
      </c>
      <c r="D38" s="30">
        <v>130</v>
      </c>
      <c r="E38" s="30">
        <f t="shared" si="1"/>
        <v>390</v>
      </c>
    </row>
    <row r="39" spans="1:5" x14ac:dyDescent="0.3">
      <c r="A39" s="23" t="s">
        <v>265</v>
      </c>
      <c r="B39" s="23" t="s">
        <v>264</v>
      </c>
      <c r="C39" s="31">
        <v>4</v>
      </c>
      <c r="D39" s="30">
        <v>130</v>
      </c>
      <c r="E39" s="30">
        <f t="shared" si="1"/>
        <v>520</v>
      </c>
    </row>
    <row r="40" spans="1:5" x14ac:dyDescent="0.3">
      <c r="A40" s="23" t="s">
        <v>43</v>
      </c>
      <c r="B40" s="23" t="s">
        <v>48</v>
      </c>
      <c r="C40" s="31">
        <v>1</v>
      </c>
      <c r="D40" s="30">
        <v>2000</v>
      </c>
      <c r="E40" s="30">
        <f t="shared" si="1"/>
        <v>2000</v>
      </c>
    </row>
    <row r="41" spans="1:5" x14ac:dyDescent="0.3">
      <c r="A41" s="23" t="s">
        <v>44</v>
      </c>
      <c r="B41" s="23" t="s">
        <v>48</v>
      </c>
      <c r="C41" s="31"/>
      <c r="D41" s="30"/>
      <c r="E41" s="30">
        <f t="shared" si="1"/>
        <v>0</v>
      </c>
    </row>
    <row r="42" spans="1:5" x14ac:dyDescent="0.3">
      <c r="A42" s="6" t="s">
        <v>45</v>
      </c>
      <c r="B42" s="6"/>
      <c r="C42" s="7"/>
      <c r="D42" s="7"/>
      <c r="E42" s="7">
        <f>SUM(E36:E41)</f>
        <v>4210</v>
      </c>
    </row>
    <row r="43" spans="1:5" x14ac:dyDescent="0.3">
      <c r="A43" s="29" t="s">
        <v>46</v>
      </c>
      <c r="B43" s="29"/>
      <c r="C43" s="158"/>
      <c r="D43" s="29"/>
      <c r="E43" s="29"/>
    </row>
    <row r="44" spans="1:5" x14ac:dyDescent="0.3">
      <c r="A44" s="23" t="s">
        <v>47</v>
      </c>
      <c r="B44" s="23" t="s">
        <v>266</v>
      </c>
      <c r="C44" s="31">
        <v>0.3</v>
      </c>
      <c r="D44" s="30">
        <v>15000</v>
      </c>
      <c r="E44" s="30">
        <f>PRODUCT(C44*D44)</f>
        <v>4500</v>
      </c>
    </row>
    <row r="45" spans="1:5" x14ac:dyDescent="0.3">
      <c r="A45" s="23" t="s">
        <v>267</v>
      </c>
      <c r="B45" s="23" t="s">
        <v>48</v>
      </c>
      <c r="C45" s="31">
        <v>3</v>
      </c>
      <c r="D45" s="30">
        <v>110</v>
      </c>
      <c r="E45" s="30">
        <f>PRODUCT(C45*D45)</f>
        <v>330</v>
      </c>
    </row>
    <row r="46" spans="1:5" x14ac:dyDescent="0.3">
      <c r="A46" s="71" t="s">
        <v>51</v>
      </c>
      <c r="B46" s="72"/>
      <c r="C46" s="73"/>
      <c r="D46" s="73"/>
      <c r="E46" s="74">
        <f>SUM(E44:E45)</f>
        <v>4830</v>
      </c>
    </row>
    <row r="47" spans="1:5" x14ac:dyDescent="0.3">
      <c r="A47" s="167" t="s">
        <v>65</v>
      </c>
      <c r="B47" s="167"/>
      <c r="C47" s="168"/>
      <c r="D47" s="167"/>
      <c r="E47" s="169">
        <f>SUM(E34+E42+E46)</f>
        <v>20258.466666666667</v>
      </c>
    </row>
    <row r="50" spans="1:4" x14ac:dyDescent="0.3">
      <c r="A50" s="231" t="s">
        <v>53</v>
      </c>
      <c r="B50" s="232"/>
    </row>
    <row r="51" spans="1:4" x14ac:dyDescent="0.3">
      <c r="A51" s="22" t="s">
        <v>8</v>
      </c>
      <c r="B51" s="32">
        <f>E34</f>
        <v>11218.466666666667</v>
      </c>
    </row>
    <row r="52" spans="1:4" x14ac:dyDescent="0.3">
      <c r="A52" s="29" t="s">
        <v>37</v>
      </c>
      <c r="B52" s="32">
        <f>E42</f>
        <v>4210</v>
      </c>
    </row>
    <row r="53" spans="1:4" x14ac:dyDescent="0.3">
      <c r="A53" s="29" t="s">
        <v>46</v>
      </c>
      <c r="B53" s="32">
        <f>E46</f>
        <v>4830</v>
      </c>
    </row>
    <row r="54" spans="1:4" x14ac:dyDescent="0.3">
      <c r="A54" s="20" t="s">
        <v>52</v>
      </c>
      <c r="B54" s="33">
        <f>E47</f>
        <v>20258.466666666667</v>
      </c>
    </row>
    <row r="57" spans="1:4" x14ac:dyDescent="0.3">
      <c r="A57" s="226" t="str">
        <f>'[1]Café-Baixa'!A55:B55</f>
        <v>São Gotardo/MG  30 de Março de 2023</v>
      </c>
      <c r="B57" s="226"/>
      <c r="C57" s="226"/>
      <c r="D57" s="226"/>
    </row>
    <row r="58" spans="1:4" x14ac:dyDescent="0.3">
      <c r="A58" t="s">
        <v>54</v>
      </c>
    </row>
    <row r="59" spans="1:4" ht="15.6" x14ac:dyDescent="0.3">
      <c r="A59" s="210" t="s">
        <v>55</v>
      </c>
      <c r="B59" s="210"/>
      <c r="C59" s="210"/>
      <c r="D59" s="210"/>
    </row>
    <row r="60" spans="1:4" ht="15.6" x14ac:dyDescent="0.3">
      <c r="A60" s="210" t="s">
        <v>56</v>
      </c>
      <c r="B60" s="210"/>
      <c r="C60" s="210"/>
      <c r="D60" s="210"/>
    </row>
    <row r="61" spans="1:4" ht="15.6" x14ac:dyDescent="0.3">
      <c r="A61" s="210" t="s">
        <v>57</v>
      </c>
      <c r="B61" s="210"/>
      <c r="C61" s="210"/>
      <c r="D61" s="210"/>
    </row>
    <row r="62" spans="1:4" ht="15.6" x14ac:dyDescent="0.3">
      <c r="A62" s="210" t="s">
        <v>58</v>
      </c>
      <c r="B62" s="210"/>
    </row>
  </sheetData>
  <mergeCells count="23">
    <mergeCell ref="A60:B60"/>
    <mergeCell ref="C60:D60"/>
    <mergeCell ref="A61:B61"/>
    <mergeCell ref="C61:D61"/>
    <mergeCell ref="A62:B62"/>
    <mergeCell ref="A9:E9"/>
    <mergeCell ref="A50:B50"/>
    <mergeCell ref="A57:B57"/>
    <mergeCell ref="C57:D57"/>
    <mergeCell ref="A59:B59"/>
    <mergeCell ref="C59:D59"/>
    <mergeCell ref="A8:E8"/>
    <mergeCell ref="A1:A2"/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E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AE81B-9E7B-4603-91FD-26C85CD91472}">
  <dimension ref="A1:E62"/>
  <sheetViews>
    <sheetView workbookViewId="0">
      <selection sqref="A1:E62"/>
    </sheetView>
  </sheetViews>
  <sheetFormatPr defaultRowHeight="14.4" x14ac:dyDescent="0.3"/>
  <cols>
    <col min="1" max="1" width="27.44140625" bestFit="1" customWidth="1"/>
    <col min="2" max="2" width="22.44140625" customWidth="1"/>
    <col min="3" max="3" width="14.5546875" bestFit="1" customWidth="1"/>
    <col min="4" max="4" width="13.44140625" bestFit="1" customWidth="1"/>
    <col min="5" max="5" width="13.33203125" bestFit="1" customWidth="1"/>
  </cols>
  <sheetData>
    <row r="1" spans="1:5" ht="14.4" customHeight="1" x14ac:dyDescent="0.3">
      <c r="A1" s="227"/>
      <c r="B1" s="223" t="s">
        <v>0</v>
      </c>
      <c r="C1" s="223"/>
      <c r="D1" s="223"/>
      <c r="E1" s="223"/>
    </row>
    <row r="2" spans="1:5" ht="24" customHeight="1" x14ac:dyDescent="0.3">
      <c r="A2" s="227"/>
      <c r="B2" s="223"/>
      <c r="C2" s="223"/>
      <c r="D2" s="223"/>
      <c r="E2" s="223"/>
    </row>
    <row r="3" spans="1:5" ht="15.6" x14ac:dyDescent="0.3">
      <c r="A3" s="224" t="s">
        <v>256</v>
      </c>
      <c r="B3" s="224"/>
      <c r="C3" s="215" t="s">
        <v>2</v>
      </c>
      <c r="D3" s="216"/>
      <c r="E3" s="217"/>
    </row>
    <row r="4" spans="1:5" ht="15.6" x14ac:dyDescent="0.3">
      <c r="A4" s="225" t="s">
        <v>66</v>
      </c>
      <c r="B4" s="225"/>
      <c r="C4" s="215" t="s">
        <v>268</v>
      </c>
      <c r="D4" s="216"/>
      <c r="E4" s="217"/>
    </row>
    <row r="5" spans="1:5" ht="15.6" x14ac:dyDescent="0.3">
      <c r="A5" s="214" t="s">
        <v>485</v>
      </c>
      <c r="B5" s="214"/>
      <c r="C5" s="215" t="s">
        <v>5</v>
      </c>
      <c r="D5" s="216"/>
      <c r="E5" s="217"/>
    </row>
    <row r="6" spans="1:5" ht="15.6" x14ac:dyDescent="0.3">
      <c r="A6" s="238" t="s">
        <v>491</v>
      </c>
      <c r="B6" s="239"/>
      <c r="C6" s="215" t="s">
        <v>258</v>
      </c>
      <c r="D6" s="216"/>
      <c r="E6" s="217"/>
    </row>
    <row r="7" spans="1:5" ht="15.6" x14ac:dyDescent="0.3">
      <c r="A7" s="218" t="s">
        <v>490</v>
      </c>
      <c r="B7" s="219"/>
      <c r="C7" s="219"/>
      <c r="D7" s="219"/>
      <c r="E7" s="220"/>
    </row>
    <row r="8" spans="1:5" x14ac:dyDescent="0.3">
      <c r="A8" s="228" t="s">
        <v>6</v>
      </c>
      <c r="B8" s="228"/>
      <c r="C8" s="228"/>
      <c r="D8" s="228"/>
      <c r="E8" s="228"/>
    </row>
    <row r="9" spans="1:5" x14ac:dyDescent="0.3">
      <c r="A9" s="230" t="s">
        <v>7</v>
      </c>
      <c r="B9" s="230"/>
      <c r="C9" s="230"/>
      <c r="D9" s="230"/>
      <c r="E9" s="230"/>
    </row>
    <row r="10" spans="1:5" x14ac:dyDescent="0.3">
      <c r="A10" s="22" t="s">
        <v>8</v>
      </c>
      <c r="B10" s="22" t="s">
        <v>9</v>
      </c>
      <c r="C10" s="22" t="s">
        <v>10</v>
      </c>
      <c r="D10" s="22" t="s">
        <v>11</v>
      </c>
      <c r="E10" s="22" t="s">
        <v>12</v>
      </c>
    </row>
    <row r="11" spans="1:5" x14ac:dyDescent="0.3">
      <c r="A11" s="23" t="s">
        <v>259</v>
      </c>
      <c r="B11" s="23" t="s">
        <v>14</v>
      </c>
      <c r="C11" s="31">
        <v>0.6</v>
      </c>
      <c r="D11" s="30">
        <f>'[1]Referência Abacate'!D6</f>
        <v>1950</v>
      </c>
      <c r="E11" s="30">
        <f t="shared" ref="E11:E33" si="0">PRODUCT(C11*D11)</f>
        <v>1170</v>
      </c>
    </row>
    <row r="12" spans="1:5" x14ac:dyDescent="0.3">
      <c r="A12" s="23" t="s">
        <v>15</v>
      </c>
      <c r="B12" s="23" t="s">
        <v>60</v>
      </c>
      <c r="C12" s="31">
        <v>1.5</v>
      </c>
      <c r="D12" s="30">
        <f>'[1]Referência Abacate'!D7</f>
        <v>240</v>
      </c>
      <c r="E12" s="30">
        <f t="shared" si="0"/>
        <v>360</v>
      </c>
    </row>
    <row r="13" spans="1:5" x14ac:dyDescent="0.3">
      <c r="A13" s="23" t="s">
        <v>260</v>
      </c>
      <c r="B13" s="23" t="s">
        <v>60</v>
      </c>
      <c r="C13" s="31">
        <v>1</v>
      </c>
      <c r="D13" s="30">
        <f>'[1]Referência Abacate'!D8</f>
        <v>2700</v>
      </c>
      <c r="E13" s="30">
        <f t="shared" si="0"/>
        <v>2700</v>
      </c>
    </row>
    <row r="14" spans="1:5" x14ac:dyDescent="0.3">
      <c r="A14" s="23" t="s">
        <v>261</v>
      </c>
      <c r="B14" s="23" t="s">
        <v>60</v>
      </c>
      <c r="C14" s="31">
        <v>0.57999999999999996</v>
      </c>
      <c r="D14" s="30">
        <f>'[1]Referência Abacate'!D9</f>
        <v>3420</v>
      </c>
      <c r="E14" s="30">
        <f t="shared" si="0"/>
        <v>1983.6</v>
      </c>
    </row>
    <row r="15" spans="1:5" x14ac:dyDescent="0.3">
      <c r="A15" s="23" t="s">
        <v>67</v>
      </c>
      <c r="B15" s="23" t="s">
        <v>60</v>
      </c>
      <c r="C15" s="31">
        <v>5</v>
      </c>
      <c r="D15" s="30">
        <f>'[1]Referência Abacate'!D10</f>
        <v>500</v>
      </c>
      <c r="E15" s="30">
        <f t="shared" si="0"/>
        <v>2500</v>
      </c>
    </row>
    <row r="16" spans="1:5" x14ac:dyDescent="0.3">
      <c r="A16" s="23" t="s">
        <v>16</v>
      </c>
      <c r="B16" s="23" t="s">
        <v>17</v>
      </c>
      <c r="C16" s="31">
        <v>1</v>
      </c>
      <c r="D16" s="30">
        <f>'[1]Referência Abacate'!D12</f>
        <v>145</v>
      </c>
      <c r="E16" s="30">
        <f t="shared" si="0"/>
        <v>145</v>
      </c>
    </row>
    <row r="17" spans="1:5" x14ac:dyDescent="0.3">
      <c r="A17" s="23" t="s">
        <v>18</v>
      </c>
      <c r="B17" s="23" t="s">
        <v>17</v>
      </c>
      <c r="C17" s="31">
        <v>2</v>
      </c>
      <c r="D17" s="30">
        <f>'[1]Referência Abacate'!D13</f>
        <v>104.53333333333335</v>
      </c>
      <c r="E17" s="30">
        <f t="shared" si="0"/>
        <v>209.06666666666669</v>
      </c>
    </row>
    <row r="18" spans="1:5" x14ac:dyDescent="0.3">
      <c r="A18" s="23" t="s">
        <v>19</v>
      </c>
      <c r="B18" s="23" t="s">
        <v>17</v>
      </c>
      <c r="C18" s="31">
        <v>1.2</v>
      </c>
      <c r="D18" s="30">
        <f>'[1]Referência Abacate'!D14</f>
        <v>311.33333333333331</v>
      </c>
      <c r="E18" s="30">
        <f t="shared" si="0"/>
        <v>373.59999999999997</v>
      </c>
    </row>
    <row r="19" spans="1:5" x14ac:dyDescent="0.3">
      <c r="A19" s="23" t="s">
        <v>20</v>
      </c>
      <c r="B19" s="23" t="s">
        <v>17</v>
      </c>
      <c r="C19" s="31">
        <v>2</v>
      </c>
      <c r="D19" s="30">
        <f>'[1]Referência Abacate'!D15</f>
        <v>68</v>
      </c>
      <c r="E19" s="30">
        <f t="shared" si="0"/>
        <v>136</v>
      </c>
    </row>
    <row r="20" spans="1:5" x14ac:dyDescent="0.3">
      <c r="A20" s="23" t="s">
        <v>68</v>
      </c>
      <c r="B20" s="23" t="s">
        <v>17</v>
      </c>
      <c r="C20" s="31">
        <v>3</v>
      </c>
      <c r="D20" s="30">
        <f>'[1]Referência Abacate'!D16</f>
        <v>110</v>
      </c>
      <c r="E20" s="30">
        <f t="shared" si="0"/>
        <v>330</v>
      </c>
    </row>
    <row r="21" spans="1:5" x14ac:dyDescent="0.3">
      <c r="A21" s="23" t="s">
        <v>21</v>
      </c>
      <c r="B21" s="23" t="s">
        <v>17</v>
      </c>
      <c r="C21" s="31">
        <v>1</v>
      </c>
      <c r="D21" s="30">
        <f>'[1]Referência Abacate'!D17</f>
        <v>229.5</v>
      </c>
      <c r="E21" s="30">
        <f t="shared" si="0"/>
        <v>229.5</v>
      </c>
    </row>
    <row r="22" spans="1:5" x14ac:dyDescent="0.3">
      <c r="A22" s="23" t="s">
        <v>22</v>
      </c>
      <c r="B22" s="23" t="s">
        <v>17</v>
      </c>
      <c r="C22" s="31">
        <v>1.5</v>
      </c>
      <c r="D22" s="30">
        <f>'[1]Referência Abacate'!D18</f>
        <v>115</v>
      </c>
      <c r="E22" s="30">
        <f t="shared" si="0"/>
        <v>172.5</v>
      </c>
    </row>
    <row r="23" spans="1:5" x14ac:dyDescent="0.3">
      <c r="A23" s="23" t="s">
        <v>23</v>
      </c>
      <c r="B23" s="23" t="s">
        <v>17</v>
      </c>
      <c r="C23" s="31">
        <v>0.5</v>
      </c>
      <c r="D23" s="30">
        <f>'[1]Referência Abacate'!D19</f>
        <v>64.8</v>
      </c>
      <c r="E23" s="30">
        <f t="shared" si="0"/>
        <v>32.4</v>
      </c>
    </row>
    <row r="24" spans="1:5" x14ac:dyDescent="0.3">
      <c r="A24" s="23" t="s">
        <v>24</v>
      </c>
      <c r="B24" s="23" t="s">
        <v>17</v>
      </c>
      <c r="C24" s="31">
        <v>1.8</v>
      </c>
      <c r="D24" s="30">
        <f>'[1]Referência Abacate'!D20</f>
        <v>74</v>
      </c>
      <c r="E24" s="30">
        <f t="shared" si="0"/>
        <v>133.20000000000002</v>
      </c>
    </row>
    <row r="25" spans="1:5" x14ac:dyDescent="0.3">
      <c r="A25" s="23" t="s">
        <v>26</v>
      </c>
      <c r="B25" s="23" t="s">
        <v>17</v>
      </c>
      <c r="C25" s="31">
        <v>0.4</v>
      </c>
      <c r="D25" s="30">
        <f>'[1]Referência Abacate'!D21</f>
        <v>202.5</v>
      </c>
      <c r="E25" s="30">
        <f t="shared" si="0"/>
        <v>81</v>
      </c>
    </row>
    <row r="26" spans="1:5" x14ac:dyDescent="0.3">
      <c r="A26" s="23" t="s">
        <v>32</v>
      </c>
      <c r="B26" s="23" t="s">
        <v>17</v>
      </c>
      <c r="C26" s="31">
        <v>18</v>
      </c>
      <c r="D26" s="30">
        <f>'[1]Referência Abacate'!D22</f>
        <v>19.5</v>
      </c>
      <c r="E26" s="30">
        <f t="shared" si="0"/>
        <v>351</v>
      </c>
    </row>
    <row r="27" spans="1:5" x14ac:dyDescent="0.3">
      <c r="A27" s="23" t="s">
        <v>33</v>
      </c>
      <c r="B27" s="23" t="s">
        <v>17</v>
      </c>
      <c r="C27" s="31">
        <v>6</v>
      </c>
      <c r="D27" s="30">
        <f>'[1]Referência Abacate'!D23</f>
        <v>41</v>
      </c>
      <c r="E27" s="30">
        <f t="shared" si="0"/>
        <v>246</v>
      </c>
    </row>
    <row r="28" spans="1:5" x14ac:dyDescent="0.3">
      <c r="A28" s="23" t="s">
        <v>34</v>
      </c>
      <c r="B28" s="23" t="s">
        <v>17</v>
      </c>
      <c r="C28" s="31">
        <v>12</v>
      </c>
      <c r="D28" s="30">
        <f>'[1]Referência Abacate'!D24</f>
        <v>14.1</v>
      </c>
      <c r="E28" s="30">
        <f t="shared" si="0"/>
        <v>169.2</v>
      </c>
    </row>
    <row r="29" spans="1:5" x14ac:dyDescent="0.3">
      <c r="A29" s="23" t="s">
        <v>35</v>
      </c>
      <c r="B29" s="23" t="s">
        <v>17</v>
      </c>
      <c r="C29" s="31">
        <v>1.5</v>
      </c>
      <c r="D29" s="30">
        <f>'[1]Referência Abacate'!D25</f>
        <v>130</v>
      </c>
      <c r="E29" s="30">
        <f t="shared" si="0"/>
        <v>195</v>
      </c>
    </row>
    <row r="30" spans="1:5" x14ac:dyDescent="0.3">
      <c r="A30" s="23" t="s">
        <v>262</v>
      </c>
      <c r="B30" s="23" t="s">
        <v>17</v>
      </c>
      <c r="C30" s="31">
        <v>4</v>
      </c>
      <c r="D30" s="30">
        <f>'[1]Referência Abacate'!D26</f>
        <v>84</v>
      </c>
      <c r="E30" s="30">
        <f t="shared" si="0"/>
        <v>336</v>
      </c>
    </row>
    <row r="31" spans="1:5" x14ac:dyDescent="0.3">
      <c r="A31" s="23" t="s">
        <v>263</v>
      </c>
      <c r="B31" s="23" t="s">
        <v>17</v>
      </c>
      <c r="C31" s="31">
        <v>40</v>
      </c>
      <c r="D31" s="30">
        <f>'[1]Referência Abacate'!D27</f>
        <v>2</v>
      </c>
      <c r="E31" s="30">
        <f t="shared" si="0"/>
        <v>80</v>
      </c>
    </row>
    <row r="32" spans="1:5" x14ac:dyDescent="0.3">
      <c r="A32" s="23" t="s">
        <v>29</v>
      </c>
      <c r="B32" s="23" t="s">
        <v>17</v>
      </c>
      <c r="C32" s="31">
        <v>1</v>
      </c>
      <c r="D32" s="30">
        <f>'[1]Referência Abacate'!D28</f>
        <v>70</v>
      </c>
      <c r="E32" s="30">
        <f t="shared" si="0"/>
        <v>70</v>
      </c>
    </row>
    <row r="33" spans="1:5" x14ac:dyDescent="0.3">
      <c r="A33" s="23" t="s">
        <v>30</v>
      </c>
      <c r="B33" s="23" t="s">
        <v>17</v>
      </c>
      <c r="C33" s="31">
        <v>4</v>
      </c>
      <c r="D33" s="30">
        <f>'[1]Referência Abacate'!D29</f>
        <v>74</v>
      </c>
      <c r="E33" s="30">
        <f t="shared" si="0"/>
        <v>296</v>
      </c>
    </row>
    <row r="34" spans="1:5" x14ac:dyDescent="0.3">
      <c r="A34" s="6" t="s">
        <v>36</v>
      </c>
      <c r="B34" s="6"/>
      <c r="C34" s="7"/>
      <c r="D34" s="7"/>
      <c r="E34" s="7">
        <f>SUM(E11:E33)</f>
        <v>12299.066666666669</v>
      </c>
    </row>
    <row r="35" spans="1:5" x14ac:dyDescent="0.3">
      <c r="A35" s="29" t="s">
        <v>37</v>
      </c>
      <c r="B35" s="29"/>
      <c r="C35" s="158"/>
      <c r="D35" s="29"/>
      <c r="E35" s="29"/>
    </row>
    <row r="36" spans="1:5" x14ac:dyDescent="0.3">
      <c r="A36" s="23" t="s">
        <v>38</v>
      </c>
      <c r="B36" s="23" t="s">
        <v>264</v>
      </c>
      <c r="C36" s="31">
        <v>5</v>
      </c>
      <c r="D36" s="30">
        <v>130</v>
      </c>
      <c r="E36" s="30">
        <f t="shared" ref="E36:E41" si="1">PRODUCT(C36*D36)</f>
        <v>650</v>
      </c>
    </row>
    <row r="37" spans="1:5" x14ac:dyDescent="0.3">
      <c r="A37" s="23" t="s">
        <v>40</v>
      </c>
      <c r="B37" s="23" t="s">
        <v>264</v>
      </c>
      <c r="C37" s="31">
        <v>5</v>
      </c>
      <c r="D37" s="30">
        <v>130</v>
      </c>
      <c r="E37" s="30">
        <f>PRODUCT(C37*D37)</f>
        <v>650</v>
      </c>
    </row>
    <row r="38" spans="1:5" x14ac:dyDescent="0.3">
      <c r="A38" s="23" t="s">
        <v>41</v>
      </c>
      <c r="B38" s="23" t="s">
        <v>264</v>
      </c>
      <c r="C38" s="31">
        <v>3</v>
      </c>
      <c r="D38" s="30">
        <v>130</v>
      </c>
      <c r="E38" s="30">
        <f t="shared" si="1"/>
        <v>390</v>
      </c>
    </row>
    <row r="39" spans="1:5" x14ac:dyDescent="0.3">
      <c r="A39" s="23" t="s">
        <v>265</v>
      </c>
      <c r="B39" s="23" t="s">
        <v>264</v>
      </c>
      <c r="C39" s="31">
        <v>4</v>
      </c>
      <c r="D39" s="30">
        <v>130</v>
      </c>
      <c r="E39" s="30">
        <f t="shared" si="1"/>
        <v>520</v>
      </c>
    </row>
    <row r="40" spans="1:5" x14ac:dyDescent="0.3">
      <c r="A40" s="23" t="s">
        <v>43</v>
      </c>
      <c r="B40" s="23" t="s">
        <v>48</v>
      </c>
      <c r="C40" s="31">
        <v>1</v>
      </c>
      <c r="D40" s="30">
        <v>2000</v>
      </c>
      <c r="E40" s="30">
        <f t="shared" si="1"/>
        <v>2000</v>
      </c>
    </row>
    <row r="41" spans="1:5" x14ac:dyDescent="0.3">
      <c r="A41" s="23" t="s">
        <v>44</v>
      </c>
      <c r="B41" s="23" t="s">
        <v>48</v>
      </c>
      <c r="C41" s="31">
        <v>1</v>
      </c>
      <c r="D41" s="30">
        <v>1600</v>
      </c>
      <c r="E41" s="30">
        <f t="shared" si="1"/>
        <v>1600</v>
      </c>
    </row>
    <row r="42" spans="1:5" x14ac:dyDescent="0.3">
      <c r="A42" s="6" t="s">
        <v>45</v>
      </c>
      <c r="B42" s="6"/>
      <c r="C42" s="7"/>
      <c r="D42" s="7"/>
      <c r="E42" s="7">
        <f>SUM(E36:E41)</f>
        <v>5810</v>
      </c>
    </row>
    <row r="43" spans="1:5" x14ac:dyDescent="0.3">
      <c r="A43" s="29" t="s">
        <v>46</v>
      </c>
      <c r="B43" s="29"/>
      <c r="C43" s="158"/>
      <c r="D43" s="29"/>
      <c r="E43" s="29"/>
    </row>
    <row r="44" spans="1:5" x14ac:dyDescent="0.3">
      <c r="A44" s="23" t="s">
        <v>47</v>
      </c>
      <c r="B44" s="23" t="s">
        <v>266</v>
      </c>
      <c r="C44" s="31">
        <v>0.3</v>
      </c>
      <c r="D44" s="30">
        <v>18000</v>
      </c>
      <c r="E44" s="30">
        <f>PRODUCT(C44*D44)</f>
        <v>5400</v>
      </c>
    </row>
    <row r="45" spans="1:5" x14ac:dyDescent="0.3">
      <c r="A45" s="23" t="s">
        <v>267</v>
      </c>
      <c r="B45" s="23" t="s">
        <v>48</v>
      </c>
      <c r="C45" s="31">
        <v>3</v>
      </c>
      <c r="D45" s="30">
        <v>110</v>
      </c>
      <c r="E45" s="30">
        <f>PRODUCT(C45*D45)</f>
        <v>330</v>
      </c>
    </row>
    <row r="46" spans="1:5" x14ac:dyDescent="0.3">
      <c r="A46" s="71" t="s">
        <v>51</v>
      </c>
      <c r="B46" s="72"/>
      <c r="C46" s="73"/>
      <c r="D46" s="73"/>
      <c r="E46" s="74">
        <f>SUM(E44:E45)</f>
        <v>5730</v>
      </c>
    </row>
    <row r="47" spans="1:5" x14ac:dyDescent="0.3">
      <c r="A47" s="167" t="s">
        <v>65</v>
      </c>
      <c r="B47" s="167"/>
      <c r="C47" s="168"/>
      <c r="D47" s="167"/>
      <c r="E47" s="169">
        <f>SUM(E34+E42+E46)</f>
        <v>23839.066666666669</v>
      </c>
    </row>
    <row r="50" spans="1:4" x14ac:dyDescent="0.3">
      <c r="A50" s="231" t="s">
        <v>53</v>
      </c>
      <c r="B50" s="232"/>
    </row>
    <row r="51" spans="1:4" x14ac:dyDescent="0.3">
      <c r="A51" s="22" t="s">
        <v>8</v>
      </c>
      <c r="B51" s="32">
        <f>E34</f>
        <v>12299.066666666669</v>
      </c>
    </row>
    <row r="52" spans="1:4" x14ac:dyDescent="0.3">
      <c r="A52" s="29" t="s">
        <v>37</v>
      </c>
      <c r="B52" s="32">
        <f>E42</f>
        <v>5810</v>
      </c>
    </row>
    <row r="53" spans="1:4" x14ac:dyDescent="0.3">
      <c r="A53" s="29" t="s">
        <v>46</v>
      </c>
      <c r="B53" s="32">
        <f>E46</f>
        <v>5730</v>
      </c>
    </row>
    <row r="54" spans="1:4" x14ac:dyDescent="0.3">
      <c r="A54" s="20" t="s">
        <v>52</v>
      </c>
      <c r="B54" s="33">
        <f>E47</f>
        <v>23839.066666666669</v>
      </c>
    </row>
    <row r="57" spans="1:4" x14ac:dyDescent="0.3">
      <c r="A57" s="226" t="str">
        <f>'[1]Café-Baixa'!A55:B55</f>
        <v>São Gotardo/MG  30 de Março de 2023</v>
      </c>
      <c r="B57" s="226"/>
      <c r="C57" s="226"/>
      <c r="D57" s="226"/>
    </row>
    <row r="58" spans="1:4" x14ac:dyDescent="0.3">
      <c r="A58" t="s">
        <v>54</v>
      </c>
    </row>
    <row r="59" spans="1:4" ht="15.6" x14ac:dyDescent="0.3">
      <c r="A59" s="210" t="s">
        <v>55</v>
      </c>
      <c r="B59" s="210"/>
      <c r="C59" s="210"/>
      <c r="D59" s="210"/>
    </row>
    <row r="60" spans="1:4" ht="15.6" x14ac:dyDescent="0.3">
      <c r="A60" s="210" t="s">
        <v>56</v>
      </c>
      <c r="B60" s="210"/>
      <c r="C60" s="210"/>
      <c r="D60" s="210"/>
    </row>
    <row r="61" spans="1:4" ht="15.6" x14ac:dyDescent="0.3">
      <c r="A61" s="210" t="s">
        <v>57</v>
      </c>
      <c r="B61" s="210"/>
      <c r="C61" s="210"/>
      <c r="D61" s="210"/>
    </row>
    <row r="62" spans="1:4" ht="15.6" x14ac:dyDescent="0.3">
      <c r="A62" s="210" t="s">
        <v>58</v>
      </c>
      <c r="B62" s="210"/>
    </row>
  </sheetData>
  <mergeCells count="23">
    <mergeCell ref="A60:B60"/>
    <mergeCell ref="C60:D60"/>
    <mergeCell ref="A61:B61"/>
    <mergeCell ref="C61:D61"/>
    <mergeCell ref="A62:B62"/>
    <mergeCell ref="A9:E9"/>
    <mergeCell ref="A50:B50"/>
    <mergeCell ref="A57:B57"/>
    <mergeCell ref="C57:D57"/>
    <mergeCell ref="A59:B59"/>
    <mergeCell ref="C59:D59"/>
    <mergeCell ref="A8:E8"/>
    <mergeCell ref="A1:A2"/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E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1B780-2366-4BD4-BFE6-CB451E12FDBE}">
  <dimension ref="A1:E74"/>
  <sheetViews>
    <sheetView workbookViewId="0">
      <selection sqref="A1:E75"/>
    </sheetView>
  </sheetViews>
  <sheetFormatPr defaultRowHeight="14.4" x14ac:dyDescent="0.3"/>
  <cols>
    <col min="1" max="1" width="28.5546875" customWidth="1"/>
    <col min="2" max="2" width="14.33203125" bestFit="1" customWidth="1"/>
    <col min="3" max="3" width="18.88671875" bestFit="1" customWidth="1"/>
    <col min="4" max="4" width="15.33203125" customWidth="1"/>
    <col min="5" max="5" width="15.88671875" customWidth="1"/>
  </cols>
  <sheetData>
    <row r="1" spans="1:5" ht="15" customHeight="1" x14ac:dyDescent="0.3">
      <c r="A1" s="227"/>
      <c r="B1" s="223" t="s">
        <v>0</v>
      </c>
      <c r="C1" s="223"/>
      <c r="D1" s="223"/>
      <c r="E1" s="223"/>
    </row>
    <row r="2" spans="1:5" ht="28.5" customHeight="1" x14ac:dyDescent="0.3">
      <c r="A2" s="227"/>
      <c r="B2" s="223"/>
      <c r="C2" s="223"/>
      <c r="D2" s="223"/>
      <c r="E2" s="223"/>
    </row>
    <row r="3" spans="1:5" ht="15.6" x14ac:dyDescent="0.3">
      <c r="A3" s="224" t="s">
        <v>70</v>
      </c>
      <c r="B3" s="224"/>
      <c r="C3" s="215" t="s">
        <v>269</v>
      </c>
      <c r="D3" s="216"/>
      <c r="E3" s="217"/>
    </row>
    <row r="4" spans="1:5" ht="15.6" x14ac:dyDescent="0.3">
      <c r="A4" s="225" t="s">
        <v>66</v>
      </c>
      <c r="B4" s="225"/>
      <c r="C4" s="215" t="s">
        <v>270</v>
      </c>
      <c r="D4" s="216"/>
      <c r="E4" s="217"/>
    </row>
    <row r="5" spans="1:5" ht="15.6" x14ac:dyDescent="0.3">
      <c r="A5" s="214" t="s">
        <v>485</v>
      </c>
      <c r="B5" s="214"/>
      <c r="C5" s="215" t="s">
        <v>72</v>
      </c>
      <c r="D5" s="216"/>
      <c r="E5" s="217"/>
    </row>
    <row r="6" spans="1:5" ht="15.6" x14ac:dyDescent="0.3">
      <c r="A6" s="238" t="s">
        <v>492</v>
      </c>
      <c r="B6" s="239"/>
      <c r="C6" s="215" t="s">
        <v>272</v>
      </c>
      <c r="D6" s="216"/>
      <c r="E6" s="217"/>
    </row>
    <row r="7" spans="1:5" x14ac:dyDescent="0.3">
      <c r="A7" s="240" t="s">
        <v>493</v>
      </c>
      <c r="B7" s="241"/>
      <c r="C7" s="241"/>
      <c r="D7" s="241"/>
      <c r="E7" s="242"/>
    </row>
    <row r="8" spans="1:5" x14ac:dyDescent="0.3">
      <c r="A8" s="228" t="s">
        <v>6</v>
      </c>
      <c r="B8" s="228"/>
      <c r="C8" s="228"/>
      <c r="D8" s="228"/>
      <c r="E8" s="228"/>
    </row>
    <row r="9" spans="1:5" x14ac:dyDescent="0.3">
      <c r="A9" s="230" t="s">
        <v>7</v>
      </c>
      <c r="B9" s="230"/>
      <c r="C9" s="230"/>
      <c r="D9" s="230"/>
      <c r="E9" s="230"/>
    </row>
    <row r="10" spans="1:5" x14ac:dyDescent="0.3">
      <c r="A10" s="22" t="s">
        <v>74</v>
      </c>
      <c r="B10" s="22" t="s">
        <v>9</v>
      </c>
      <c r="C10" s="22" t="s">
        <v>10</v>
      </c>
      <c r="D10" s="22" t="s">
        <v>11</v>
      </c>
      <c r="E10" s="36" t="s">
        <v>12</v>
      </c>
    </row>
    <row r="11" spans="1:5" x14ac:dyDescent="0.3">
      <c r="A11" s="23" t="s">
        <v>75</v>
      </c>
      <c r="B11" s="23" t="s">
        <v>14</v>
      </c>
      <c r="C11" s="37">
        <v>3</v>
      </c>
      <c r="D11" s="25">
        <f>'[1] Referência Alho'!D6</f>
        <v>3100</v>
      </c>
      <c r="E11" s="25">
        <f>C11*D11</f>
        <v>9300</v>
      </c>
    </row>
    <row r="12" spans="1:5" x14ac:dyDescent="0.3">
      <c r="A12" s="23" t="s">
        <v>76</v>
      </c>
      <c r="B12" s="23" t="s">
        <v>14</v>
      </c>
      <c r="C12" s="23">
        <v>4</v>
      </c>
      <c r="D12" s="25">
        <f>'[1] Referência Alho'!D7</f>
        <v>240</v>
      </c>
      <c r="E12" s="25">
        <f>C12*D12</f>
        <v>960</v>
      </c>
    </row>
    <row r="13" spans="1:5" x14ac:dyDescent="0.3">
      <c r="A13" s="23" t="s">
        <v>77</v>
      </c>
      <c r="B13" s="23" t="s">
        <v>14</v>
      </c>
      <c r="C13" s="23">
        <v>3</v>
      </c>
      <c r="D13" s="25">
        <f>'[1] Referência Alho'!D8</f>
        <v>2700</v>
      </c>
      <c r="E13" s="25">
        <f>C13*D13</f>
        <v>8100</v>
      </c>
    </row>
    <row r="14" spans="1:5" x14ac:dyDescent="0.3">
      <c r="A14" s="23" t="s">
        <v>67</v>
      </c>
      <c r="B14" s="23" t="s">
        <v>14</v>
      </c>
      <c r="C14" s="23">
        <v>10</v>
      </c>
      <c r="D14" s="25">
        <f>'[1] Referência Alho'!D9</f>
        <v>500</v>
      </c>
      <c r="E14" s="25">
        <f>C14*D14</f>
        <v>5000</v>
      </c>
    </row>
    <row r="15" spans="1:5" x14ac:dyDescent="0.3">
      <c r="A15" s="23" t="s">
        <v>78</v>
      </c>
      <c r="B15" s="23" t="s">
        <v>79</v>
      </c>
      <c r="C15" s="23">
        <v>2500</v>
      </c>
      <c r="D15" s="25">
        <f>'[1] Referência Alho'!D10</f>
        <v>15.6</v>
      </c>
      <c r="E15" s="25">
        <f>C15*D15</f>
        <v>39000</v>
      </c>
    </row>
    <row r="16" spans="1:5" x14ac:dyDescent="0.3">
      <c r="A16" s="6" t="s">
        <v>36</v>
      </c>
      <c r="B16" s="38"/>
      <c r="C16" s="39"/>
      <c r="D16" s="39"/>
      <c r="E16" s="7">
        <f>SUM(E11:E15)</f>
        <v>62360</v>
      </c>
    </row>
    <row r="17" spans="1:5" x14ac:dyDescent="0.3">
      <c r="A17" s="29" t="s">
        <v>80</v>
      </c>
      <c r="B17" s="29"/>
      <c r="C17" s="40"/>
      <c r="D17" s="29"/>
      <c r="E17" s="8"/>
    </row>
    <row r="18" spans="1:5" x14ac:dyDescent="0.3">
      <c r="A18" s="23" t="s">
        <v>81</v>
      </c>
      <c r="B18" s="23" t="s">
        <v>82</v>
      </c>
      <c r="C18" s="159">
        <v>6</v>
      </c>
      <c r="D18" s="30">
        <v>130</v>
      </c>
      <c r="E18" s="30">
        <f t="shared" ref="E18:E24" si="0">C18*D18</f>
        <v>780</v>
      </c>
    </row>
    <row r="19" spans="1:5" x14ac:dyDescent="0.3">
      <c r="A19" s="23" t="s">
        <v>83</v>
      </c>
      <c r="B19" s="23" t="s">
        <v>48</v>
      </c>
      <c r="C19" s="159">
        <v>70</v>
      </c>
      <c r="D19" s="30">
        <v>120</v>
      </c>
      <c r="E19" s="30">
        <f t="shared" si="0"/>
        <v>8400</v>
      </c>
    </row>
    <row r="20" spans="1:5" x14ac:dyDescent="0.3">
      <c r="A20" s="41" t="s">
        <v>84</v>
      </c>
      <c r="B20" s="41" t="s">
        <v>82</v>
      </c>
      <c r="C20" s="42">
        <v>2</v>
      </c>
      <c r="D20" s="43">
        <v>130</v>
      </c>
      <c r="E20" s="30">
        <f t="shared" si="0"/>
        <v>260</v>
      </c>
    </row>
    <row r="21" spans="1:5" x14ac:dyDescent="0.3">
      <c r="A21" s="41" t="s">
        <v>85</v>
      </c>
      <c r="B21" s="23" t="s">
        <v>48</v>
      </c>
      <c r="C21" s="42">
        <v>80</v>
      </c>
      <c r="D21" s="43">
        <v>120</v>
      </c>
      <c r="E21" s="30">
        <f>C21*D21</f>
        <v>9600</v>
      </c>
    </row>
    <row r="22" spans="1:5" x14ac:dyDescent="0.3">
      <c r="A22" s="23" t="s">
        <v>86</v>
      </c>
      <c r="B22" s="23" t="s">
        <v>48</v>
      </c>
      <c r="C22" s="159">
        <v>50</v>
      </c>
      <c r="D22" s="30">
        <v>120</v>
      </c>
      <c r="E22" s="30">
        <f t="shared" si="0"/>
        <v>6000</v>
      </c>
    </row>
    <row r="23" spans="1:5" x14ac:dyDescent="0.3">
      <c r="A23" s="41" t="s">
        <v>87</v>
      </c>
      <c r="B23" s="41" t="s">
        <v>82</v>
      </c>
      <c r="C23" s="42">
        <v>10</v>
      </c>
      <c r="D23" s="43">
        <v>120</v>
      </c>
      <c r="E23" s="30">
        <f t="shared" si="0"/>
        <v>1200</v>
      </c>
    </row>
    <row r="24" spans="1:5" x14ac:dyDescent="0.3">
      <c r="A24" s="23" t="s">
        <v>88</v>
      </c>
      <c r="B24" s="23" t="s">
        <v>89</v>
      </c>
      <c r="C24" s="159">
        <v>3</v>
      </c>
      <c r="D24" s="30">
        <v>1170</v>
      </c>
      <c r="E24" s="30">
        <f t="shared" si="0"/>
        <v>3510</v>
      </c>
    </row>
    <row r="25" spans="1:5" x14ac:dyDescent="0.3">
      <c r="A25" s="6" t="s">
        <v>45</v>
      </c>
      <c r="B25" s="38"/>
      <c r="C25" s="39"/>
      <c r="D25" s="39"/>
      <c r="E25" s="7">
        <f>SUM(E18:E24)</f>
        <v>29750</v>
      </c>
    </row>
    <row r="26" spans="1:5" x14ac:dyDescent="0.3">
      <c r="A26" s="29" t="s">
        <v>90</v>
      </c>
      <c r="B26" s="29"/>
      <c r="C26" s="40"/>
      <c r="D26" s="29"/>
      <c r="E26" s="8"/>
    </row>
    <row r="27" spans="1:5" x14ac:dyDescent="0.3">
      <c r="A27" s="23" t="s">
        <v>91</v>
      </c>
      <c r="B27" s="23" t="s">
        <v>79</v>
      </c>
      <c r="C27" s="159">
        <v>25</v>
      </c>
      <c r="D27" s="30">
        <f>'[1] Referência Alho'!D19</f>
        <v>9</v>
      </c>
      <c r="E27" s="30">
        <f>C27*D27</f>
        <v>225</v>
      </c>
    </row>
    <row r="28" spans="1:5" x14ac:dyDescent="0.3">
      <c r="A28" s="23" t="s">
        <v>32</v>
      </c>
      <c r="B28" s="23" t="s">
        <v>79</v>
      </c>
      <c r="C28" s="159">
        <v>6</v>
      </c>
      <c r="D28" s="30">
        <f>'[1] Referência Alho'!D20</f>
        <v>18</v>
      </c>
      <c r="E28" s="30">
        <f t="shared" ref="E28:E39" si="1">C28*D28</f>
        <v>108</v>
      </c>
    </row>
    <row r="29" spans="1:5" x14ac:dyDescent="0.3">
      <c r="A29" s="23" t="s">
        <v>33</v>
      </c>
      <c r="B29" s="23" t="s">
        <v>92</v>
      </c>
      <c r="C29" s="159">
        <v>3</v>
      </c>
      <c r="D29" s="30">
        <f>'[1] Referência Alho'!D21</f>
        <v>17</v>
      </c>
      <c r="E29" s="30">
        <f t="shared" si="1"/>
        <v>51</v>
      </c>
    </row>
    <row r="30" spans="1:5" x14ac:dyDescent="0.3">
      <c r="A30" s="23" t="s">
        <v>34</v>
      </c>
      <c r="B30" s="23" t="s">
        <v>92</v>
      </c>
      <c r="C30" s="159">
        <v>1.2</v>
      </c>
      <c r="D30" s="30">
        <f>'[1] Referência Alho'!D22</f>
        <v>15</v>
      </c>
      <c r="E30" s="30">
        <f t="shared" si="1"/>
        <v>18</v>
      </c>
    </row>
    <row r="31" spans="1:5" x14ac:dyDescent="0.3">
      <c r="A31" s="23" t="s">
        <v>93</v>
      </c>
      <c r="B31" s="23" t="s">
        <v>14</v>
      </c>
      <c r="C31" s="159">
        <v>1</v>
      </c>
      <c r="D31" s="30">
        <f>'[1] Referência Alho'!D23</f>
        <v>1600</v>
      </c>
      <c r="E31" s="30">
        <f t="shared" si="1"/>
        <v>1600</v>
      </c>
    </row>
    <row r="32" spans="1:5" x14ac:dyDescent="0.3">
      <c r="A32" s="23" t="s">
        <v>94</v>
      </c>
      <c r="B32" s="23" t="s">
        <v>14</v>
      </c>
      <c r="C32" s="159">
        <v>1.6</v>
      </c>
      <c r="D32" s="30">
        <f>'[1] Referência Alho'!D24</f>
        <v>3890</v>
      </c>
      <c r="E32" s="30">
        <f t="shared" si="1"/>
        <v>6224</v>
      </c>
    </row>
    <row r="33" spans="1:5" x14ac:dyDescent="0.3">
      <c r="A33" s="23" t="s">
        <v>273</v>
      </c>
      <c r="B33" s="23" t="s">
        <v>14</v>
      </c>
      <c r="C33" s="159">
        <v>0.2</v>
      </c>
      <c r="D33" s="30">
        <f>'[1] Referência Alho'!D25</f>
        <v>3420</v>
      </c>
      <c r="E33" s="30">
        <f t="shared" si="1"/>
        <v>684</v>
      </c>
    </row>
    <row r="34" spans="1:5" x14ac:dyDescent="0.3">
      <c r="A34" s="23" t="s">
        <v>16</v>
      </c>
      <c r="B34" s="23" t="s">
        <v>79</v>
      </c>
      <c r="C34" s="23">
        <v>6.15</v>
      </c>
      <c r="D34" s="30">
        <f>'[1] Referência Alho'!D26</f>
        <v>78.48</v>
      </c>
      <c r="E34" s="30">
        <f t="shared" si="1"/>
        <v>482.65200000000004</v>
      </c>
    </row>
    <row r="35" spans="1:5" x14ac:dyDescent="0.3">
      <c r="A35" s="23" t="s">
        <v>18</v>
      </c>
      <c r="B35" s="23" t="s">
        <v>79</v>
      </c>
      <c r="C35" s="23">
        <v>1</v>
      </c>
      <c r="D35" s="30">
        <f>'[1] Referência Alho'!D27</f>
        <v>88</v>
      </c>
      <c r="E35" s="30">
        <f t="shared" si="1"/>
        <v>88</v>
      </c>
    </row>
    <row r="36" spans="1:5" x14ac:dyDescent="0.3">
      <c r="A36" s="23" t="s">
        <v>21</v>
      </c>
      <c r="B36" s="23" t="s">
        <v>92</v>
      </c>
      <c r="C36" s="23">
        <v>1.5</v>
      </c>
      <c r="D36" s="30">
        <f>'[1] Referência Alho'!D28</f>
        <v>52.8</v>
      </c>
      <c r="E36" s="30">
        <f t="shared" si="1"/>
        <v>79.199999999999989</v>
      </c>
    </row>
    <row r="37" spans="1:5" x14ac:dyDescent="0.3">
      <c r="A37" s="23" t="s">
        <v>29</v>
      </c>
      <c r="B37" s="23" t="s">
        <v>79</v>
      </c>
      <c r="C37" s="23">
        <v>0.1</v>
      </c>
      <c r="D37" s="30">
        <f>'[1] Referência Alho'!D29</f>
        <v>520</v>
      </c>
      <c r="E37" s="30">
        <f t="shared" si="1"/>
        <v>52</v>
      </c>
    </row>
    <row r="38" spans="1:5" x14ac:dyDescent="0.3">
      <c r="A38" s="23" t="s">
        <v>30</v>
      </c>
      <c r="B38" s="23" t="s">
        <v>92</v>
      </c>
      <c r="C38" s="23">
        <v>0.5</v>
      </c>
      <c r="D38" s="30">
        <f>'[1] Referência Alho'!D30</f>
        <v>256</v>
      </c>
      <c r="E38" s="30">
        <f t="shared" si="1"/>
        <v>128</v>
      </c>
    </row>
    <row r="39" spans="1:5" x14ac:dyDescent="0.3">
      <c r="A39" s="23" t="s">
        <v>22</v>
      </c>
      <c r="B39" s="23" t="s">
        <v>79</v>
      </c>
      <c r="C39" s="23">
        <v>3</v>
      </c>
      <c r="D39" s="30">
        <f>'[1] Referência Alho'!D31</f>
        <v>108</v>
      </c>
      <c r="E39" s="30">
        <f t="shared" si="1"/>
        <v>324</v>
      </c>
    </row>
    <row r="40" spans="1:5" x14ac:dyDescent="0.3">
      <c r="A40" s="6" t="s">
        <v>51</v>
      </c>
      <c r="B40" s="38"/>
      <c r="C40" s="39"/>
      <c r="D40" s="39"/>
      <c r="E40" s="7">
        <f>SUM(E27,E28:E39)</f>
        <v>10063.852000000001</v>
      </c>
    </row>
    <row r="41" spans="1:5" x14ac:dyDescent="0.3">
      <c r="A41" s="29" t="s">
        <v>95</v>
      </c>
      <c r="B41" s="29"/>
      <c r="C41" s="40"/>
      <c r="D41" s="29"/>
      <c r="E41" s="8"/>
    </row>
    <row r="42" spans="1:5" x14ac:dyDescent="0.3">
      <c r="A42" s="23" t="s">
        <v>96</v>
      </c>
      <c r="B42" s="23" t="s">
        <v>82</v>
      </c>
      <c r="C42" s="23">
        <v>4.5</v>
      </c>
      <c r="D42" s="30">
        <v>143</v>
      </c>
      <c r="E42" s="30">
        <f>C42*D42</f>
        <v>643.5</v>
      </c>
    </row>
    <row r="43" spans="1:5" x14ac:dyDescent="0.3">
      <c r="A43" s="23" t="s">
        <v>97</v>
      </c>
      <c r="B43" s="23" t="s">
        <v>82</v>
      </c>
      <c r="C43" s="23">
        <v>4.5</v>
      </c>
      <c r="D43" s="30">
        <v>143</v>
      </c>
      <c r="E43" s="30">
        <f t="shared" ref="E43:E49" si="2">C43*D43</f>
        <v>643.5</v>
      </c>
    </row>
    <row r="44" spans="1:5" x14ac:dyDescent="0.3">
      <c r="A44" s="23" t="s">
        <v>98</v>
      </c>
      <c r="B44" s="23" t="s">
        <v>82</v>
      </c>
      <c r="C44" s="23">
        <v>1.5</v>
      </c>
      <c r="D44" s="30">
        <v>143</v>
      </c>
      <c r="E44" s="30">
        <f t="shared" si="2"/>
        <v>214.5</v>
      </c>
    </row>
    <row r="45" spans="1:5" x14ac:dyDescent="0.3">
      <c r="A45" s="23" t="s">
        <v>99</v>
      </c>
      <c r="B45" s="23" t="s">
        <v>82</v>
      </c>
      <c r="C45" s="23">
        <v>1.5</v>
      </c>
      <c r="D45" s="30">
        <v>143</v>
      </c>
      <c r="E45" s="30">
        <f t="shared" si="2"/>
        <v>214.5</v>
      </c>
    </row>
    <row r="46" spans="1:5" x14ac:dyDescent="0.3">
      <c r="A46" s="23" t="s">
        <v>100</v>
      </c>
      <c r="B46" s="23" t="s">
        <v>82</v>
      </c>
      <c r="C46" s="23">
        <v>28.5</v>
      </c>
      <c r="D46" s="30">
        <v>143</v>
      </c>
      <c r="E46" s="30">
        <f t="shared" si="2"/>
        <v>4075.5</v>
      </c>
    </row>
    <row r="47" spans="1:5" x14ac:dyDescent="0.3">
      <c r="A47" s="23" t="s">
        <v>101</v>
      </c>
      <c r="B47" s="23" t="s">
        <v>48</v>
      </c>
      <c r="C47" s="23">
        <v>10</v>
      </c>
      <c r="D47" s="30">
        <v>120</v>
      </c>
      <c r="E47" s="30">
        <f t="shared" si="2"/>
        <v>1200</v>
      </c>
    </row>
    <row r="48" spans="1:5" x14ac:dyDescent="0.3">
      <c r="A48" s="23" t="s">
        <v>102</v>
      </c>
      <c r="B48" s="23" t="s">
        <v>82</v>
      </c>
      <c r="C48" s="23">
        <v>3</v>
      </c>
      <c r="D48" s="30">
        <v>130</v>
      </c>
      <c r="E48" s="30">
        <f t="shared" si="2"/>
        <v>390</v>
      </c>
    </row>
    <row r="49" spans="1:5" x14ac:dyDescent="0.3">
      <c r="A49" s="23" t="s">
        <v>44</v>
      </c>
      <c r="B49" s="23"/>
      <c r="C49" s="23">
        <v>1</v>
      </c>
      <c r="D49" s="30">
        <v>2000</v>
      </c>
      <c r="E49" s="30">
        <f t="shared" si="2"/>
        <v>2000</v>
      </c>
    </row>
    <row r="50" spans="1:5" x14ac:dyDescent="0.3">
      <c r="A50" s="6" t="s">
        <v>103</v>
      </c>
      <c r="B50" s="6"/>
      <c r="C50" s="7"/>
      <c r="D50" s="7"/>
      <c r="E50" s="7">
        <f>SUM(E42:E49)</f>
        <v>9381.5</v>
      </c>
    </row>
    <row r="51" spans="1:5" x14ac:dyDescent="0.3">
      <c r="A51" s="22" t="s">
        <v>104</v>
      </c>
      <c r="B51" s="22"/>
      <c r="C51" s="32"/>
      <c r="D51" s="32"/>
      <c r="E51" s="32"/>
    </row>
    <row r="52" spans="1:5" x14ac:dyDescent="0.3">
      <c r="A52" s="23" t="s">
        <v>105</v>
      </c>
      <c r="B52" s="23" t="s">
        <v>106</v>
      </c>
      <c r="C52" s="23">
        <v>1800</v>
      </c>
      <c r="D52" s="30">
        <v>5.5</v>
      </c>
      <c r="E52" s="30">
        <f>C52*D52</f>
        <v>9900</v>
      </c>
    </row>
    <row r="53" spans="1:5" x14ac:dyDescent="0.3">
      <c r="A53" s="23" t="s">
        <v>107</v>
      </c>
      <c r="B53" s="23" t="s">
        <v>63</v>
      </c>
      <c r="C53" s="23">
        <v>16</v>
      </c>
      <c r="D53" s="30">
        <v>120</v>
      </c>
      <c r="E53" s="30">
        <f>C53*D53</f>
        <v>1920</v>
      </c>
    </row>
    <row r="54" spans="1:5" x14ac:dyDescent="0.3">
      <c r="A54" s="23" t="s">
        <v>108</v>
      </c>
      <c r="B54" s="23" t="s">
        <v>48</v>
      </c>
      <c r="C54" s="23">
        <v>60</v>
      </c>
      <c r="D54" s="30">
        <v>120</v>
      </c>
      <c r="E54" s="30">
        <f>C54*D54</f>
        <v>7200</v>
      </c>
    </row>
    <row r="55" spans="1:5" x14ac:dyDescent="0.3">
      <c r="A55" s="23" t="s">
        <v>109</v>
      </c>
      <c r="B55" s="23" t="s">
        <v>48</v>
      </c>
      <c r="C55" s="23">
        <v>1</v>
      </c>
      <c r="D55" s="30">
        <v>2000</v>
      </c>
      <c r="E55" s="30">
        <f>C55*D55</f>
        <v>2000</v>
      </c>
    </row>
    <row r="56" spans="1:5" x14ac:dyDescent="0.3">
      <c r="A56" s="23" t="s">
        <v>110</v>
      </c>
      <c r="B56" s="23" t="s">
        <v>48</v>
      </c>
      <c r="C56" s="23">
        <v>60</v>
      </c>
      <c r="D56" s="30">
        <v>120</v>
      </c>
      <c r="E56" s="30">
        <f>C56*D56</f>
        <v>7200</v>
      </c>
    </row>
    <row r="57" spans="1:5" x14ac:dyDescent="0.3">
      <c r="A57" s="6" t="s">
        <v>111</v>
      </c>
      <c r="B57" s="38"/>
      <c r="C57" s="39"/>
      <c r="D57" s="39"/>
      <c r="E57" s="7">
        <f>SUM(E52:E56)</f>
        <v>28220</v>
      </c>
    </row>
    <row r="58" spans="1:5" x14ac:dyDescent="0.3">
      <c r="A58" s="44" t="s">
        <v>52</v>
      </c>
      <c r="B58" s="44"/>
      <c r="C58" s="44"/>
      <c r="D58" s="44"/>
      <c r="E58" s="45">
        <f>SUM(E16,E25,E40,E50,E57)</f>
        <v>139775.35200000001</v>
      </c>
    </row>
    <row r="61" spans="1:5" x14ac:dyDescent="0.3">
      <c r="A61" s="231" t="s">
        <v>53</v>
      </c>
      <c r="B61" s="232"/>
    </row>
    <row r="62" spans="1:5" x14ac:dyDescent="0.3">
      <c r="A62" s="22" t="str">
        <f>A10</f>
        <v>1-Preparo de solo/Plantio</v>
      </c>
      <c r="B62" s="32">
        <f>E16</f>
        <v>62360</v>
      </c>
    </row>
    <row r="63" spans="1:5" x14ac:dyDescent="0.3">
      <c r="A63" s="29" t="str">
        <f>A17</f>
        <v>2-Serviços</v>
      </c>
      <c r="B63" s="32">
        <f>E25</f>
        <v>29750</v>
      </c>
    </row>
    <row r="64" spans="1:5" x14ac:dyDescent="0.3">
      <c r="A64" s="29" t="str">
        <f>A26</f>
        <v>3-Tratos Culturais</v>
      </c>
      <c r="B64" s="32">
        <f>E40</f>
        <v>10063.852000000001</v>
      </c>
    </row>
    <row r="65" spans="1:4" x14ac:dyDescent="0.3">
      <c r="A65" s="29" t="str">
        <f>A41</f>
        <v>4-Serviços</v>
      </c>
      <c r="B65" s="32">
        <f>E50</f>
        <v>9381.5</v>
      </c>
    </row>
    <row r="66" spans="1:4" x14ac:dyDescent="0.3">
      <c r="A66" s="29" t="str">
        <f>A51</f>
        <v>5-Outros Custos</v>
      </c>
      <c r="B66" s="32">
        <f>E57</f>
        <v>28220</v>
      </c>
    </row>
    <row r="67" spans="1:4" x14ac:dyDescent="0.3">
      <c r="A67" s="14" t="s">
        <v>52</v>
      </c>
      <c r="B67" s="45">
        <f>E58</f>
        <v>139775.35200000001</v>
      </c>
    </row>
    <row r="70" spans="1:4" x14ac:dyDescent="0.3">
      <c r="A70" s="226" t="str">
        <f>'[1]Café-Baixa'!A55:B55</f>
        <v>São Gotardo/MG  30 de Março de 2023</v>
      </c>
      <c r="B70" s="226"/>
      <c r="C70" s="226"/>
      <c r="D70" s="226"/>
    </row>
    <row r="71" spans="1:4" x14ac:dyDescent="0.3">
      <c r="A71" t="s">
        <v>54</v>
      </c>
    </row>
    <row r="72" spans="1:4" ht="15.6" x14ac:dyDescent="0.3">
      <c r="A72" s="210" t="s">
        <v>55</v>
      </c>
      <c r="B72" s="210"/>
      <c r="C72" s="210"/>
      <c r="D72" s="210"/>
    </row>
    <row r="73" spans="1:4" ht="15.6" x14ac:dyDescent="0.3">
      <c r="A73" s="210" t="s">
        <v>57</v>
      </c>
      <c r="B73" s="210"/>
      <c r="C73" s="210"/>
      <c r="D73" s="210"/>
    </row>
    <row r="74" spans="1:4" ht="15.6" x14ac:dyDescent="0.3">
      <c r="A74" s="210" t="s">
        <v>430</v>
      </c>
      <c r="B74" s="210"/>
      <c r="C74" s="210"/>
      <c r="D74" s="210"/>
    </row>
  </sheetData>
  <mergeCells count="22">
    <mergeCell ref="C5:E5"/>
    <mergeCell ref="C6:E6"/>
    <mergeCell ref="A5:B5"/>
    <mergeCell ref="A7:E7"/>
    <mergeCell ref="A8:E8"/>
    <mergeCell ref="A6:B6"/>
    <mergeCell ref="A1:A2"/>
    <mergeCell ref="B1:E2"/>
    <mergeCell ref="A3:B3"/>
    <mergeCell ref="A4:B4"/>
    <mergeCell ref="C4:E4"/>
    <mergeCell ref="C3:E3"/>
    <mergeCell ref="A74:B74"/>
    <mergeCell ref="C74:D74"/>
    <mergeCell ref="A73:B73"/>
    <mergeCell ref="C73:D73"/>
    <mergeCell ref="A9:E9"/>
    <mergeCell ref="A72:B72"/>
    <mergeCell ref="C72:D72"/>
    <mergeCell ref="A61:B61"/>
    <mergeCell ref="A70:B70"/>
    <mergeCell ref="C70:D7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211E4-48EF-40D0-894E-D3494E7A8D60}">
  <dimension ref="A1:E74"/>
  <sheetViews>
    <sheetView workbookViewId="0">
      <selection activeCell="A6" sqref="A6:B6"/>
    </sheetView>
  </sheetViews>
  <sheetFormatPr defaultRowHeight="14.4" x14ac:dyDescent="0.3"/>
  <cols>
    <col min="1" max="1" width="37.109375" customWidth="1"/>
    <col min="2" max="2" width="15" customWidth="1"/>
    <col min="3" max="3" width="14" customWidth="1"/>
    <col min="4" max="4" width="13.44140625" bestFit="1" customWidth="1"/>
    <col min="5" max="5" width="13.33203125" bestFit="1" customWidth="1"/>
  </cols>
  <sheetData>
    <row r="1" spans="1:5" ht="15" customHeight="1" x14ac:dyDescent="0.3">
      <c r="A1" s="227"/>
      <c r="B1" s="223" t="s">
        <v>0</v>
      </c>
      <c r="C1" s="223"/>
      <c r="D1" s="223"/>
      <c r="E1" s="223"/>
    </row>
    <row r="2" spans="1:5" ht="27" customHeight="1" x14ac:dyDescent="0.3">
      <c r="A2" s="227"/>
      <c r="B2" s="223"/>
      <c r="C2" s="223"/>
      <c r="D2" s="223"/>
      <c r="E2" s="223"/>
    </row>
    <row r="3" spans="1:5" ht="15.6" x14ac:dyDescent="0.3">
      <c r="A3" s="224" t="s">
        <v>112</v>
      </c>
      <c r="B3" s="224"/>
      <c r="C3" s="215" t="s">
        <v>113</v>
      </c>
      <c r="D3" s="216"/>
      <c r="E3" s="217"/>
    </row>
    <row r="4" spans="1:5" ht="15.6" x14ac:dyDescent="0.3">
      <c r="A4" s="225" t="s">
        <v>66</v>
      </c>
      <c r="B4" s="225"/>
      <c r="C4" s="215" t="s">
        <v>274</v>
      </c>
      <c r="D4" s="216"/>
      <c r="E4" s="217"/>
    </row>
    <row r="5" spans="1:5" ht="15.6" x14ac:dyDescent="0.3">
      <c r="A5" s="214" t="s">
        <v>485</v>
      </c>
      <c r="B5" s="214"/>
      <c r="C5" s="215" t="s">
        <v>320</v>
      </c>
      <c r="D5" s="216"/>
      <c r="E5" s="217"/>
    </row>
    <row r="6" spans="1:5" ht="15.6" x14ac:dyDescent="0.3">
      <c r="A6" s="238" t="s">
        <v>536</v>
      </c>
      <c r="B6" s="239"/>
      <c r="C6" s="215" t="s">
        <v>494</v>
      </c>
      <c r="D6" s="216"/>
      <c r="E6" s="217"/>
    </row>
    <row r="7" spans="1:5" x14ac:dyDescent="0.3">
      <c r="A7" s="240" t="s">
        <v>495</v>
      </c>
      <c r="B7" s="241"/>
      <c r="C7" s="241"/>
      <c r="D7" s="241"/>
      <c r="E7" s="242"/>
    </row>
    <row r="8" spans="1:5" x14ac:dyDescent="0.3">
      <c r="A8" s="228" t="s">
        <v>6</v>
      </c>
      <c r="B8" s="228"/>
      <c r="C8" s="228"/>
      <c r="D8" s="228"/>
      <c r="E8" s="228"/>
    </row>
    <row r="9" spans="1:5" x14ac:dyDescent="0.3">
      <c r="A9" s="230" t="s">
        <v>7</v>
      </c>
      <c r="B9" s="230"/>
      <c r="C9" s="230"/>
      <c r="D9" s="230"/>
      <c r="E9" s="230"/>
    </row>
    <row r="10" spans="1:5" x14ac:dyDescent="0.3">
      <c r="A10" s="22" t="s">
        <v>74</v>
      </c>
      <c r="B10" s="22" t="s">
        <v>9</v>
      </c>
      <c r="C10" s="22" t="s">
        <v>10</v>
      </c>
      <c r="D10" s="22" t="s">
        <v>11</v>
      </c>
      <c r="E10" s="36" t="s">
        <v>12</v>
      </c>
    </row>
    <row r="11" spans="1:5" x14ac:dyDescent="0.3">
      <c r="A11" s="23" t="s">
        <v>78</v>
      </c>
      <c r="B11" s="23" t="s">
        <v>115</v>
      </c>
      <c r="C11" s="46">
        <v>0.85</v>
      </c>
      <c r="D11" s="25">
        <v>4913.2</v>
      </c>
      <c r="E11" s="25">
        <f>C11*D11</f>
        <v>4176.2199999999993</v>
      </c>
    </row>
    <row r="12" spans="1:5" x14ac:dyDescent="0.3">
      <c r="A12" s="23" t="s">
        <v>75</v>
      </c>
      <c r="B12" s="23" t="s">
        <v>14</v>
      </c>
      <c r="C12" s="46">
        <v>0.5</v>
      </c>
      <c r="D12" s="25">
        <f>'[1]Referência Cenoura'!D7</f>
        <v>3675</v>
      </c>
      <c r="E12" s="25">
        <f>C12*D12</f>
        <v>1837.5</v>
      </c>
    </row>
    <row r="13" spans="1:5" x14ac:dyDescent="0.3">
      <c r="A13" s="23" t="s">
        <v>77</v>
      </c>
      <c r="B13" s="23" t="s">
        <v>14</v>
      </c>
      <c r="C13" s="46">
        <v>1</v>
      </c>
      <c r="D13" s="25">
        <f>'[1]Referência Cenoura'!D8</f>
        <v>3350</v>
      </c>
      <c r="E13" s="25">
        <f>C13*D13</f>
        <v>3350</v>
      </c>
    </row>
    <row r="14" spans="1:5" x14ac:dyDescent="0.3">
      <c r="A14" s="6" t="s">
        <v>36</v>
      </c>
      <c r="B14" s="38"/>
      <c r="C14" s="39"/>
      <c r="D14" s="39"/>
      <c r="E14" s="7">
        <f>SUM(E11:E13)</f>
        <v>9363.7199999999993</v>
      </c>
    </row>
    <row r="15" spans="1:5" x14ac:dyDescent="0.3">
      <c r="A15" s="29" t="s">
        <v>80</v>
      </c>
      <c r="B15" s="29"/>
      <c r="C15" s="40"/>
      <c r="D15" s="29"/>
      <c r="E15" s="8"/>
    </row>
    <row r="16" spans="1:5" x14ac:dyDescent="0.3">
      <c r="A16" s="138" t="s">
        <v>81</v>
      </c>
      <c r="B16" s="138" t="s">
        <v>116</v>
      </c>
      <c r="C16" s="47">
        <v>5</v>
      </c>
      <c r="D16" s="48">
        <v>143</v>
      </c>
      <c r="E16" s="49">
        <f>C16*D16</f>
        <v>715</v>
      </c>
    </row>
    <row r="17" spans="1:5" x14ac:dyDescent="0.3">
      <c r="A17" s="138" t="s">
        <v>117</v>
      </c>
      <c r="B17" s="138" t="s">
        <v>116</v>
      </c>
      <c r="C17" s="47">
        <v>3</v>
      </c>
      <c r="D17" s="48">
        <v>143</v>
      </c>
      <c r="E17" s="49">
        <f t="shared" ref="E17:E22" si="0">C17*D17</f>
        <v>429</v>
      </c>
    </row>
    <row r="18" spans="1:5" x14ac:dyDescent="0.3">
      <c r="A18" s="138" t="s">
        <v>118</v>
      </c>
      <c r="B18" s="138" t="s">
        <v>116</v>
      </c>
      <c r="C18" s="47">
        <v>3</v>
      </c>
      <c r="D18" s="48">
        <v>143</v>
      </c>
      <c r="E18" s="49">
        <f t="shared" si="0"/>
        <v>429</v>
      </c>
    </row>
    <row r="19" spans="1:5" x14ac:dyDescent="0.3">
      <c r="A19" s="138" t="s">
        <v>119</v>
      </c>
      <c r="B19" s="138" t="s">
        <v>116</v>
      </c>
      <c r="C19" s="47">
        <v>2</v>
      </c>
      <c r="D19" s="48">
        <v>143</v>
      </c>
      <c r="E19" s="49">
        <f t="shared" si="0"/>
        <v>286</v>
      </c>
    </row>
    <row r="20" spans="1:5" x14ac:dyDescent="0.3">
      <c r="A20" s="138" t="s">
        <v>120</v>
      </c>
      <c r="B20" s="138" t="s">
        <v>116</v>
      </c>
      <c r="C20" s="47">
        <v>3</v>
      </c>
      <c r="D20" s="48">
        <v>143</v>
      </c>
      <c r="E20" s="49">
        <f t="shared" si="0"/>
        <v>429</v>
      </c>
    </row>
    <row r="21" spans="1:5" x14ac:dyDescent="0.3">
      <c r="A21" s="138" t="s">
        <v>121</v>
      </c>
      <c r="B21" s="138" t="s">
        <v>116</v>
      </c>
      <c r="C21" s="47">
        <v>6</v>
      </c>
      <c r="D21" s="48">
        <v>143</v>
      </c>
      <c r="E21" s="49">
        <f t="shared" si="0"/>
        <v>858</v>
      </c>
    </row>
    <row r="22" spans="1:5" x14ac:dyDescent="0.3">
      <c r="A22" s="138" t="s">
        <v>86</v>
      </c>
      <c r="B22" s="138" t="s">
        <v>116</v>
      </c>
      <c r="C22" s="47">
        <v>4</v>
      </c>
      <c r="D22" s="48">
        <v>143</v>
      </c>
      <c r="E22" s="49">
        <f t="shared" si="0"/>
        <v>572</v>
      </c>
    </row>
    <row r="23" spans="1:5" x14ac:dyDescent="0.3">
      <c r="A23" s="6" t="s">
        <v>45</v>
      </c>
      <c r="B23" s="38"/>
      <c r="C23" s="39"/>
      <c r="D23" s="39"/>
      <c r="E23" s="7">
        <f>SUM(E16:E22)</f>
        <v>3718</v>
      </c>
    </row>
    <row r="24" spans="1:5" x14ac:dyDescent="0.3">
      <c r="A24" s="29" t="s">
        <v>90</v>
      </c>
      <c r="B24" s="29"/>
      <c r="C24" s="40"/>
      <c r="D24" s="29"/>
      <c r="E24" s="8"/>
    </row>
    <row r="25" spans="1:5" x14ac:dyDescent="0.3">
      <c r="A25" s="138" t="s">
        <v>91</v>
      </c>
      <c r="B25" s="137" t="s">
        <v>14</v>
      </c>
      <c r="C25" s="47">
        <v>0.6</v>
      </c>
      <c r="D25" s="48">
        <f>'[1]Referência Cenoura'!D10</f>
        <v>3000</v>
      </c>
      <c r="E25" s="49">
        <f>C25*D25</f>
        <v>1800</v>
      </c>
    </row>
    <row r="26" spans="1:5" x14ac:dyDescent="0.3">
      <c r="A26" s="138" t="s">
        <v>122</v>
      </c>
      <c r="B26" s="137" t="s">
        <v>92</v>
      </c>
      <c r="C26" s="47">
        <v>4</v>
      </c>
      <c r="D26" s="48">
        <f>'[1]Referência Cenoura'!D11</f>
        <v>17</v>
      </c>
      <c r="E26" s="49">
        <f t="shared" ref="E26:E38" si="1">C26*D26</f>
        <v>68</v>
      </c>
    </row>
    <row r="27" spans="1:5" x14ac:dyDescent="0.3">
      <c r="A27" s="170" t="s">
        <v>29</v>
      </c>
      <c r="B27" s="137" t="s">
        <v>79</v>
      </c>
      <c r="C27" s="47">
        <v>3</v>
      </c>
      <c r="D27" s="48">
        <f>'[1]Referência Cenoura'!D12</f>
        <v>250</v>
      </c>
      <c r="E27" s="49">
        <f t="shared" si="1"/>
        <v>750</v>
      </c>
    </row>
    <row r="28" spans="1:5" x14ac:dyDescent="0.3">
      <c r="A28" s="138" t="s">
        <v>30</v>
      </c>
      <c r="B28" s="137" t="s">
        <v>92</v>
      </c>
      <c r="C28" s="47">
        <v>1.5</v>
      </c>
      <c r="D28" s="48">
        <f>'[1]Referência Cenoura'!D13</f>
        <v>256</v>
      </c>
      <c r="E28" s="49">
        <f t="shared" si="1"/>
        <v>384</v>
      </c>
    </row>
    <row r="29" spans="1:5" x14ac:dyDescent="0.3">
      <c r="A29" s="138" t="s">
        <v>123</v>
      </c>
      <c r="B29" s="137" t="s">
        <v>92</v>
      </c>
      <c r="C29" s="47">
        <v>1</v>
      </c>
      <c r="D29" s="48">
        <f>'[1]Referência Cenoura'!D14</f>
        <v>58</v>
      </c>
      <c r="E29" s="49">
        <f t="shared" si="1"/>
        <v>58</v>
      </c>
    </row>
    <row r="30" spans="1:5" x14ac:dyDescent="0.3">
      <c r="A30" s="138" t="s">
        <v>16</v>
      </c>
      <c r="B30" s="137" t="s">
        <v>92</v>
      </c>
      <c r="C30" s="47">
        <v>6</v>
      </c>
      <c r="D30" s="48">
        <f>'[1]Referência Cenoura'!D15</f>
        <v>17</v>
      </c>
      <c r="E30" s="49">
        <f t="shared" si="1"/>
        <v>102</v>
      </c>
    </row>
    <row r="31" spans="1:5" x14ac:dyDescent="0.3">
      <c r="A31" s="138" t="s">
        <v>124</v>
      </c>
      <c r="B31" s="137" t="s">
        <v>79</v>
      </c>
      <c r="C31" s="47">
        <v>10</v>
      </c>
      <c r="D31" s="48">
        <f>'[1]Referência Cenoura'!D16</f>
        <v>25</v>
      </c>
      <c r="E31" s="49">
        <f t="shared" si="1"/>
        <v>250</v>
      </c>
    </row>
    <row r="32" spans="1:5" x14ac:dyDescent="0.3">
      <c r="A32" s="138" t="s">
        <v>19</v>
      </c>
      <c r="B32" s="137" t="s">
        <v>79</v>
      </c>
      <c r="C32" s="47">
        <v>6</v>
      </c>
      <c r="D32" s="48">
        <f>'[1]Referência Cenoura'!D17</f>
        <v>78</v>
      </c>
      <c r="E32" s="49">
        <f t="shared" si="1"/>
        <v>468</v>
      </c>
    </row>
    <row r="33" spans="1:5" x14ac:dyDescent="0.3">
      <c r="A33" s="138" t="s">
        <v>20</v>
      </c>
      <c r="B33" s="137" t="s">
        <v>79</v>
      </c>
      <c r="C33" s="47">
        <v>8</v>
      </c>
      <c r="D33" s="48">
        <f>'[1]Referência Cenoura'!D18</f>
        <v>248</v>
      </c>
      <c r="E33" s="49">
        <f t="shared" si="1"/>
        <v>1984</v>
      </c>
    </row>
    <row r="34" spans="1:5" x14ac:dyDescent="0.3">
      <c r="A34" s="138" t="s">
        <v>68</v>
      </c>
      <c r="B34" s="137" t="s">
        <v>92</v>
      </c>
      <c r="C34" s="47">
        <v>1.5</v>
      </c>
      <c r="D34" s="48">
        <f>'[1]Referência Cenoura'!D19</f>
        <v>145</v>
      </c>
      <c r="E34" s="49">
        <f t="shared" si="1"/>
        <v>217.5</v>
      </c>
    </row>
    <row r="35" spans="1:5" x14ac:dyDescent="0.3">
      <c r="A35" s="138" t="s">
        <v>125</v>
      </c>
      <c r="B35" s="137" t="s">
        <v>79</v>
      </c>
      <c r="C35" s="47">
        <v>4.5</v>
      </c>
      <c r="D35" s="48">
        <f>'[1]Referência Cenoura'!D20</f>
        <v>98</v>
      </c>
      <c r="E35" s="49">
        <f t="shared" si="1"/>
        <v>441</v>
      </c>
    </row>
    <row r="36" spans="1:5" x14ac:dyDescent="0.3">
      <c r="A36" s="138" t="s">
        <v>21</v>
      </c>
      <c r="B36" s="137" t="s">
        <v>92</v>
      </c>
      <c r="C36" s="47">
        <v>0.8</v>
      </c>
      <c r="D36" s="48">
        <f>'[1]Referência Cenoura'!D21</f>
        <v>135</v>
      </c>
      <c r="E36" s="49">
        <f t="shared" si="1"/>
        <v>108</v>
      </c>
    </row>
    <row r="37" spans="1:5" x14ac:dyDescent="0.3">
      <c r="A37" s="138" t="s">
        <v>22</v>
      </c>
      <c r="B37" s="138" t="s">
        <v>92</v>
      </c>
      <c r="C37" s="47">
        <v>2</v>
      </c>
      <c r="D37" s="48">
        <f>'[1]Referência Cenoura'!D22</f>
        <v>78</v>
      </c>
      <c r="E37" s="49">
        <f t="shared" si="1"/>
        <v>156</v>
      </c>
    </row>
    <row r="38" spans="1:5" x14ac:dyDescent="0.3">
      <c r="A38" s="138" t="s">
        <v>44</v>
      </c>
      <c r="B38" s="138" t="s">
        <v>126</v>
      </c>
      <c r="C38" s="47">
        <v>1</v>
      </c>
      <c r="D38" s="48">
        <v>1820</v>
      </c>
      <c r="E38" s="49">
        <f t="shared" si="1"/>
        <v>1820</v>
      </c>
    </row>
    <row r="39" spans="1:5" x14ac:dyDescent="0.3">
      <c r="A39" s="6" t="s">
        <v>51</v>
      </c>
      <c r="B39" s="38"/>
      <c r="C39" s="39"/>
      <c r="D39" s="39"/>
      <c r="E39" s="7">
        <f>SUM(E25:E38)</f>
        <v>8606.5</v>
      </c>
    </row>
    <row r="40" spans="1:5" x14ac:dyDescent="0.3">
      <c r="A40" s="29" t="s">
        <v>95</v>
      </c>
      <c r="B40" s="29"/>
      <c r="C40" s="40"/>
      <c r="D40" s="29"/>
      <c r="E40" s="8"/>
    </row>
    <row r="41" spans="1:5" x14ac:dyDescent="0.3">
      <c r="A41" s="138" t="s">
        <v>127</v>
      </c>
      <c r="B41" s="138" t="s">
        <v>116</v>
      </c>
      <c r="C41" s="47">
        <v>4</v>
      </c>
      <c r="D41" s="48">
        <v>143</v>
      </c>
      <c r="E41" s="49">
        <f>C41*D41</f>
        <v>572</v>
      </c>
    </row>
    <row r="42" spans="1:5" x14ac:dyDescent="0.3">
      <c r="A42" s="138" t="s">
        <v>128</v>
      </c>
      <c r="B42" s="138" t="s">
        <v>116</v>
      </c>
      <c r="C42" s="47">
        <v>7</v>
      </c>
      <c r="D42" s="48">
        <v>143</v>
      </c>
      <c r="E42" s="49">
        <f>C42*D42</f>
        <v>1001</v>
      </c>
    </row>
    <row r="43" spans="1:5" x14ac:dyDescent="0.3">
      <c r="A43" s="138" t="s">
        <v>129</v>
      </c>
      <c r="B43" s="138" t="s">
        <v>116</v>
      </c>
      <c r="C43" s="47">
        <v>19</v>
      </c>
      <c r="D43" s="48">
        <v>143</v>
      </c>
      <c r="E43" s="49">
        <f>C43*D43</f>
        <v>2717</v>
      </c>
    </row>
    <row r="44" spans="1:5" x14ac:dyDescent="0.3">
      <c r="A44" s="138" t="s">
        <v>130</v>
      </c>
      <c r="B44" s="138" t="s">
        <v>48</v>
      </c>
      <c r="C44" s="47">
        <v>20</v>
      </c>
      <c r="D44" s="48">
        <v>110</v>
      </c>
      <c r="E44" s="49">
        <f>C44*D44</f>
        <v>2200</v>
      </c>
    </row>
    <row r="45" spans="1:5" x14ac:dyDescent="0.3">
      <c r="A45" s="138" t="s">
        <v>131</v>
      </c>
      <c r="B45" s="138" t="s">
        <v>48</v>
      </c>
      <c r="C45" s="47">
        <v>2.2000000000000002</v>
      </c>
      <c r="D45" s="48">
        <v>110</v>
      </c>
      <c r="E45" s="49">
        <f>C45*D45</f>
        <v>242.00000000000003</v>
      </c>
    </row>
    <row r="46" spans="1:5" x14ac:dyDescent="0.3">
      <c r="A46" s="6" t="s">
        <v>103</v>
      </c>
      <c r="B46" s="6"/>
      <c r="C46" s="7"/>
      <c r="D46" s="7"/>
      <c r="E46" s="7">
        <f>SUM(E41:E45)</f>
        <v>6732</v>
      </c>
    </row>
    <row r="47" spans="1:5" x14ac:dyDescent="0.3">
      <c r="A47" s="22" t="s">
        <v>132</v>
      </c>
      <c r="B47" s="22"/>
      <c r="C47" s="32"/>
      <c r="D47" s="32"/>
      <c r="E47" s="32"/>
    </row>
    <row r="48" spans="1:5" x14ac:dyDescent="0.3">
      <c r="A48" s="138" t="s">
        <v>133</v>
      </c>
      <c r="B48" s="138" t="s">
        <v>134</v>
      </c>
      <c r="C48" s="171">
        <v>76</v>
      </c>
      <c r="D48" s="50">
        <v>110</v>
      </c>
      <c r="E48" s="50">
        <f>C48*D48</f>
        <v>8360</v>
      </c>
    </row>
    <row r="49" spans="1:5" x14ac:dyDescent="0.3">
      <c r="A49" s="138" t="s">
        <v>131</v>
      </c>
      <c r="B49" s="138" t="s">
        <v>134</v>
      </c>
      <c r="C49" s="171">
        <v>2</v>
      </c>
      <c r="D49" s="50">
        <v>110</v>
      </c>
      <c r="E49" s="50">
        <f>C49*D49</f>
        <v>220</v>
      </c>
    </row>
    <row r="50" spans="1:5" x14ac:dyDescent="0.3">
      <c r="A50" s="138" t="s">
        <v>135</v>
      </c>
      <c r="B50" s="138" t="s">
        <v>134</v>
      </c>
      <c r="C50" s="171">
        <v>9</v>
      </c>
      <c r="D50" s="50">
        <v>110</v>
      </c>
      <c r="E50" s="50">
        <f>C50*D50</f>
        <v>990</v>
      </c>
    </row>
    <row r="51" spans="1:5" x14ac:dyDescent="0.3">
      <c r="A51" s="138" t="s">
        <v>136</v>
      </c>
      <c r="B51" s="138" t="s">
        <v>134</v>
      </c>
      <c r="C51" s="171">
        <v>3</v>
      </c>
      <c r="D51" s="50">
        <v>110</v>
      </c>
      <c r="E51" s="50">
        <f>C51*D51</f>
        <v>330</v>
      </c>
    </row>
    <row r="52" spans="1:5" x14ac:dyDescent="0.3">
      <c r="A52" s="6" t="s">
        <v>111</v>
      </c>
      <c r="B52" s="38"/>
      <c r="C52" s="39"/>
      <c r="D52" s="39"/>
      <c r="E52" s="7">
        <f>SUM(E48:E51)</f>
        <v>9900</v>
      </c>
    </row>
    <row r="53" spans="1:5" x14ac:dyDescent="0.3">
      <c r="A53" s="22" t="s">
        <v>137</v>
      </c>
      <c r="B53" s="22"/>
      <c r="C53" s="32"/>
      <c r="D53" s="32"/>
      <c r="E53" s="35"/>
    </row>
    <row r="54" spans="1:5" x14ac:dyDescent="0.3">
      <c r="A54" s="138" t="s">
        <v>109</v>
      </c>
      <c r="B54" s="138" t="s">
        <v>50</v>
      </c>
      <c r="C54" s="171">
        <v>1</v>
      </c>
      <c r="D54" s="50">
        <v>2000</v>
      </c>
      <c r="E54" s="51">
        <f>C54*D54</f>
        <v>2000</v>
      </c>
    </row>
    <row r="55" spans="1:5" x14ac:dyDescent="0.3">
      <c r="A55" s="6" t="s">
        <v>138</v>
      </c>
      <c r="B55" s="38"/>
      <c r="C55" s="39"/>
      <c r="D55" s="39"/>
      <c r="E55" s="7">
        <f>E54</f>
        <v>2000</v>
      </c>
    </row>
    <row r="56" spans="1:5" x14ac:dyDescent="0.3">
      <c r="A56" s="44" t="s">
        <v>52</v>
      </c>
      <c r="B56" s="44"/>
      <c r="C56" s="44"/>
      <c r="D56" s="44"/>
      <c r="E56" s="45">
        <f>SUM(E14,E23,E39,E46,E52,E55)</f>
        <v>40320.22</v>
      </c>
    </row>
    <row r="59" spans="1:5" x14ac:dyDescent="0.3">
      <c r="A59" s="231" t="s">
        <v>53</v>
      </c>
      <c r="B59" s="232"/>
    </row>
    <row r="60" spans="1:5" x14ac:dyDescent="0.3">
      <c r="A60" s="22" t="str">
        <f>A10</f>
        <v>1-Preparo de solo/Plantio</v>
      </c>
      <c r="B60" s="32">
        <f>E14</f>
        <v>9363.7199999999993</v>
      </c>
    </row>
    <row r="61" spans="1:5" x14ac:dyDescent="0.3">
      <c r="A61" s="29" t="str">
        <f>A15</f>
        <v>2-Serviços</v>
      </c>
      <c r="B61" s="32">
        <f>E23</f>
        <v>3718</v>
      </c>
    </row>
    <row r="62" spans="1:5" x14ac:dyDescent="0.3">
      <c r="A62" s="29" t="str">
        <f>A24</f>
        <v>3-Tratos Culturais</v>
      </c>
      <c r="B62" s="32">
        <f>E39</f>
        <v>8606.5</v>
      </c>
    </row>
    <row r="63" spans="1:5" x14ac:dyDescent="0.3">
      <c r="A63" s="29" t="str">
        <f>A40</f>
        <v>4-Serviços</v>
      </c>
      <c r="B63" s="32">
        <f>E46</f>
        <v>6732</v>
      </c>
    </row>
    <row r="64" spans="1:5" x14ac:dyDescent="0.3">
      <c r="A64" s="29" t="str">
        <f>A47</f>
        <v>5-Colheita</v>
      </c>
      <c r="B64" s="32">
        <f>E52</f>
        <v>9900</v>
      </c>
    </row>
    <row r="65" spans="1:4" x14ac:dyDescent="0.3">
      <c r="A65" s="29" t="str">
        <f>A53</f>
        <v>6-Outros custos</v>
      </c>
      <c r="B65" s="32">
        <f>E54</f>
        <v>2000</v>
      </c>
    </row>
    <row r="66" spans="1:4" x14ac:dyDescent="0.3">
      <c r="A66" s="14" t="s">
        <v>65</v>
      </c>
      <c r="B66" s="45">
        <f>SUM(B60:B65)</f>
        <v>40320.22</v>
      </c>
    </row>
    <row r="69" spans="1:4" x14ac:dyDescent="0.3">
      <c r="A69" s="226" t="str">
        <f>'[1]Café-Baixa'!A55:B55</f>
        <v>São Gotardo/MG  30 de Março de 2023</v>
      </c>
      <c r="B69" s="226"/>
      <c r="C69" s="226"/>
      <c r="D69" s="226"/>
    </row>
    <row r="70" spans="1:4" x14ac:dyDescent="0.3">
      <c r="A70" t="s">
        <v>54</v>
      </c>
    </row>
    <row r="71" spans="1:4" ht="15.6" x14ac:dyDescent="0.3">
      <c r="A71" s="210" t="s">
        <v>55</v>
      </c>
      <c r="B71" s="210"/>
      <c r="C71" s="210"/>
      <c r="D71" s="210"/>
    </row>
    <row r="72" spans="1:4" ht="15.6" x14ac:dyDescent="0.3">
      <c r="A72" s="210" t="s">
        <v>57</v>
      </c>
      <c r="B72" s="210"/>
      <c r="C72" s="210"/>
      <c r="D72" s="210"/>
    </row>
    <row r="73" spans="1:4" ht="15.6" x14ac:dyDescent="0.3">
      <c r="A73" s="210" t="s">
        <v>430</v>
      </c>
      <c r="B73" s="210"/>
      <c r="C73" s="210"/>
      <c r="D73" s="210"/>
    </row>
    <row r="74" spans="1:4" ht="15.6" x14ac:dyDescent="0.3">
      <c r="A74" s="210" t="s">
        <v>58</v>
      </c>
      <c r="B74" s="210"/>
    </row>
  </sheetData>
  <mergeCells count="23">
    <mergeCell ref="A9:E9"/>
    <mergeCell ref="A1:A2"/>
    <mergeCell ref="B1:E2"/>
    <mergeCell ref="A3:B3"/>
    <mergeCell ref="C3:E3"/>
    <mergeCell ref="A4:B4"/>
    <mergeCell ref="C4:E4"/>
    <mergeCell ref="C5:E5"/>
    <mergeCell ref="C6:E6"/>
    <mergeCell ref="A5:B5"/>
    <mergeCell ref="A7:E7"/>
    <mergeCell ref="A8:E8"/>
    <mergeCell ref="A6:B6"/>
    <mergeCell ref="A74:B74"/>
    <mergeCell ref="A73:B73"/>
    <mergeCell ref="C73:D73"/>
    <mergeCell ref="A59:B59"/>
    <mergeCell ref="A69:B69"/>
    <mergeCell ref="C69:D69"/>
    <mergeCell ref="A71:B71"/>
    <mergeCell ref="C71:D71"/>
    <mergeCell ref="A72:B72"/>
    <mergeCell ref="C72:D7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A1B77-0215-454C-9838-BE6AA14D0CB7}">
  <dimension ref="A1:E73"/>
  <sheetViews>
    <sheetView workbookViewId="0">
      <selection activeCell="A6" sqref="A6:B6"/>
    </sheetView>
  </sheetViews>
  <sheetFormatPr defaultRowHeight="14.4" x14ac:dyDescent="0.3"/>
  <cols>
    <col min="1" max="1" width="37.44140625" customWidth="1"/>
    <col min="2" max="2" width="16" customWidth="1"/>
    <col min="3" max="3" width="13" customWidth="1"/>
    <col min="4" max="4" width="13.109375" customWidth="1"/>
    <col min="5" max="5" width="13" customWidth="1"/>
  </cols>
  <sheetData>
    <row r="1" spans="1:5" ht="15" customHeight="1" x14ac:dyDescent="0.3">
      <c r="A1" s="227"/>
      <c r="B1" s="223" t="s">
        <v>0</v>
      </c>
      <c r="C1" s="223"/>
      <c r="D1" s="223"/>
      <c r="E1" s="223"/>
    </row>
    <row r="2" spans="1:5" ht="30.75" customHeight="1" x14ac:dyDescent="0.3">
      <c r="A2" s="227"/>
      <c r="B2" s="223"/>
      <c r="C2" s="223"/>
      <c r="D2" s="223"/>
      <c r="E2" s="223"/>
    </row>
    <row r="3" spans="1:5" ht="15.6" x14ac:dyDescent="0.3">
      <c r="A3" s="224" t="s">
        <v>139</v>
      </c>
      <c r="B3" s="224"/>
      <c r="C3" s="215" t="s">
        <v>275</v>
      </c>
      <c r="D3" s="216"/>
      <c r="E3" s="217"/>
    </row>
    <row r="4" spans="1:5" ht="15.6" x14ac:dyDescent="0.3">
      <c r="A4" s="225" t="s">
        <v>66</v>
      </c>
      <c r="B4" s="225"/>
      <c r="C4" s="215" t="s">
        <v>431</v>
      </c>
      <c r="D4" s="216"/>
      <c r="E4" s="217"/>
    </row>
    <row r="5" spans="1:5" ht="15.6" x14ac:dyDescent="0.3">
      <c r="A5" s="214" t="s">
        <v>485</v>
      </c>
      <c r="B5" s="214"/>
      <c r="C5" s="215" t="s">
        <v>496</v>
      </c>
      <c r="D5" s="216"/>
      <c r="E5" s="217"/>
    </row>
    <row r="6" spans="1:5" x14ac:dyDescent="0.3">
      <c r="A6" s="238" t="s">
        <v>537</v>
      </c>
      <c r="B6" s="239"/>
      <c r="C6" s="243" t="s">
        <v>497</v>
      </c>
      <c r="D6" s="244"/>
      <c r="E6" s="245"/>
    </row>
    <row r="7" spans="1:5" x14ac:dyDescent="0.3">
      <c r="A7" s="240" t="s">
        <v>495</v>
      </c>
      <c r="B7" s="241"/>
      <c r="C7" s="241"/>
      <c r="D7" s="241"/>
      <c r="E7" s="242"/>
    </row>
    <row r="8" spans="1:5" x14ac:dyDescent="0.3">
      <c r="A8" s="228" t="s">
        <v>6</v>
      </c>
      <c r="B8" s="228"/>
      <c r="C8" s="228"/>
      <c r="D8" s="228"/>
      <c r="E8" s="228"/>
    </row>
    <row r="9" spans="1:5" x14ac:dyDescent="0.3">
      <c r="A9" s="230" t="s">
        <v>7</v>
      </c>
      <c r="B9" s="230"/>
      <c r="C9" s="230"/>
      <c r="D9" s="230"/>
      <c r="E9" s="230"/>
    </row>
    <row r="10" spans="1:5" x14ac:dyDescent="0.3">
      <c r="A10" s="22" t="s">
        <v>74</v>
      </c>
      <c r="B10" s="22" t="s">
        <v>9</v>
      </c>
      <c r="C10" s="22" t="s">
        <v>10</v>
      </c>
      <c r="D10" s="22" t="s">
        <v>11</v>
      </c>
      <c r="E10" s="36" t="s">
        <v>12</v>
      </c>
    </row>
    <row r="11" spans="1:5" x14ac:dyDescent="0.3">
      <c r="A11" s="23" t="s">
        <v>78</v>
      </c>
      <c r="B11" s="23" t="s">
        <v>115</v>
      </c>
      <c r="C11" s="46">
        <v>0.85</v>
      </c>
      <c r="D11" s="25">
        <v>5107</v>
      </c>
      <c r="E11" s="25">
        <f>C11*D11</f>
        <v>4340.95</v>
      </c>
    </row>
    <row r="12" spans="1:5" x14ac:dyDescent="0.3">
      <c r="A12" s="23" t="s">
        <v>75</v>
      </c>
      <c r="B12" s="23" t="s">
        <v>14</v>
      </c>
      <c r="C12" s="46">
        <v>0.5</v>
      </c>
      <c r="D12" s="25">
        <f>'[1]Referência Cenoura'!D7</f>
        <v>3675</v>
      </c>
      <c r="E12" s="25">
        <f>C12*D12</f>
        <v>1837.5</v>
      </c>
    </row>
    <row r="13" spans="1:5" x14ac:dyDescent="0.3">
      <c r="A13" s="23" t="s">
        <v>77</v>
      </c>
      <c r="B13" s="23" t="s">
        <v>14</v>
      </c>
      <c r="C13" s="46">
        <v>1</v>
      </c>
      <c r="D13" s="25">
        <f>'[1]Referência Cenoura'!D8</f>
        <v>3350</v>
      </c>
      <c r="E13" s="25">
        <f>C13*D13</f>
        <v>3350</v>
      </c>
    </row>
    <row r="14" spans="1:5" x14ac:dyDescent="0.3">
      <c r="A14" s="6" t="s">
        <v>36</v>
      </c>
      <c r="B14" s="38"/>
      <c r="C14" s="39"/>
      <c r="D14" s="39"/>
      <c r="E14" s="7">
        <f>SUM(E11:E13)</f>
        <v>9528.4500000000007</v>
      </c>
    </row>
    <row r="15" spans="1:5" x14ac:dyDescent="0.3">
      <c r="A15" s="29" t="s">
        <v>80</v>
      </c>
      <c r="B15" s="29"/>
      <c r="C15" s="40"/>
      <c r="D15" s="29"/>
      <c r="E15" s="8"/>
    </row>
    <row r="16" spans="1:5" x14ac:dyDescent="0.3">
      <c r="A16" s="138" t="s">
        <v>81</v>
      </c>
      <c r="B16" s="138" t="s">
        <v>116</v>
      </c>
      <c r="C16" s="47">
        <v>5</v>
      </c>
      <c r="D16" s="48">
        <v>143</v>
      </c>
      <c r="E16" s="49">
        <f>C16*D16</f>
        <v>715</v>
      </c>
    </row>
    <row r="17" spans="1:5" x14ac:dyDescent="0.3">
      <c r="A17" s="138" t="s">
        <v>117</v>
      </c>
      <c r="B17" s="138" t="s">
        <v>116</v>
      </c>
      <c r="C17" s="47">
        <v>3</v>
      </c>
      <c r="D17" s="48">
        <v>143</v>
      </c>
      <c r="E17" s="49">
        <f t="shared" ref="E17:E22" si="0">C17*D17</f>
        <v>429</v>
      </c>
    </row>
    <row r="18" spans="1:5" x14ac:dyDescent="0.3">
      <c r="A18" s="138" t="s">
        <v>118</v>
      </c>
      <c r="B18" s="138" t="s">
        <v>116</v>
      </c>
      <c r="C18" s="47">
        <v>3</v>
      </c>
      <c r="D18" s="48">
        <v>143</v>
      </c>
      <c r="E18" s="49">
        <f t="shared" si="0"/>
        <v>429</v>
      </c>
    </row>
    <row r="19" spans="1:5" x14ac:dyDescent="0.3">
      <c r="A19" s="138" t="s">
        <v>119</v>
      </c>
      <c r="B19" s="138" t="s">
        <v>116</v>
      </c>
      <c r="C19" s="47">
        <v>2</v>
      </c>
      <c r="D19" s="48">
        <v>143</v>
      </c>
      <c r="E19" s="49">
        <f t="shared" si="0"/>
        <v>286</v>
      </c>
    </row>
    <row r="20" spans="1:5" x14ac:dyDescent="0.3">
      <c r="A20" s="138" t="s">
        <v>120</v>
      </c>
      <c r="B20" s="138" t="s">
        <v>116</v>
      </c>
      <c r="C20" s="47">
        <v>3</v>
      </c>
      <c r="D20" s="48">
        <v>143</v>
      </c>
      <c r="E20" s="49">
        <f t="shared" si="0"/>
        <v>429</v>
      </c>
    </row>
    <row r="21" spans="1:5" x14ac:dyDescent="0.3">
      <c r="A21" s="138" t="s">
        <v>121</v>
      </c>
      <c r="B21" s="138" t="s">
        <v>116</v>
      </c>
      <c r="C21" s="47">
        <v>6</v>
      </c>
      <c r="D21" s="48">
        <v>143</v>
      </c>
      <c r="E21" s="49">
        <f t="shared" si="0"/>
        <v>858</v>
      </c>
    </row>
    <row r="22" spans="1:5" x14ac:dyDescent="0.3">
      <c r="A22" s="138" t="s">
        <v>86</v>
      </c>
      <c r="B22" s="138" t="s">
        <v>116</v>
      </c>
      <c r="C22" s="47">
        <v>4</v>
      </c>
      <c r="D22" s="48">
        <v>143</v>
      </c>
      <c r="E22" s="49">
        <f t="shared" si="0"/>
        <v>572</v>
      </c>
    </row>
    <row r="23" spans="1:5" x14ac:dyDescent="0.3">
      <c r="A23" s="6" t="s">
        <v>45</v>
      </c>
      <c r="B23" s="38"/>
      <c r="C23" s="39"/>
      <c r="D23" s="39"/>
      <c r="E23" s="7">
        <f>SUM(E16:E22)</f>
        <v>3718</v>
      </c>
    </row>
    <row r="24" spans="1:5" x14ac:dyDescent="0.3">
      <c r="A24" s="29" t="s">
        <v>90</v>
      </c>
      <c r="B24" s="29"/>
      <c r="C24" s="40"/>
      <c r="D24" s="29"/>
      <c r="E24" s="8"/>
    </row>
    <row r="25" spans="1:5" x14ac:dyDescent="0.3">
      <c r="A25" s="138" t="s">
        <v>91</v>
      </c>
      <c r="B25" s="137" t="s">
        <v>14</v>
      </c>
      <c r="C25" s="47">
        <v>0.6</v>
      </c>
      <c r="D25" s="48">
        <f>'[1]Referência Cenoura'!D10</f>
        <v>3000</v>
      </c>
      <c r="E25" s="49">
        <f>C25*D25</f>
        <v>1800</v>
      </c>
    </row>
    <row r="26" spans="1:5" x14ac:dyDescent="0.3">
      <c r="A26" s="138" t="s">
        <v>122</v>
      </c>
      <c r="B26" s="137" t="s">
        <v>92</v>
      </c>
      <c r="C26" s="47">
        <v>4</v>
      </c>
      <c r="D26" s="48">
        <f>'[1]Referência Cenoura'!D11</f>
        <v>17</v>
      </c>
      <c r="E26" s="49">
        <f t="shared" ref="E26:E38" si="1">C26*D26</f>
        <v>68</v>
      </c>
    </row>
    <row r="27" spans="1:5" x14ac:dyDescent="0.3">
      <c r="A27" s="170" t="s">
        <v>29</v>
      </c>
      <c r="B27" s="137" t="s">
        <v>79</v>
      </c>
      <c r="C27" s="47">
        <v>3</v>
      </c>
      <c r="D27" s="48">
        <f>'[1]Referência Cenoura'!D12</f>
        <v>250</v>
      </c>
      <c r="E27" s="49">
        <f t="shared" si="1"/>
        <v>750</v>
      </c>
    </row>
    <row r="28" spans="1:5" x14ac:dyDescent="0.3">
      <c r="A28" s="138" t="s">
        <v>30</v>
      </c>
      <c r="B28" s="137" t="s">
        <v>92</v>
      </c>
      <c r="C28" s="47">
        <v>1.5</v>
      </c>
      <c r="D28" s="48">
        <f>'[1]Referência Cenoura'!D13</f>
        <v>256</v>
      </c>
      <c r="E28" s="49">
        <f t="shared" si="1"/>
        <v>384</v>
      </c>
    </row>
    <row r="29" spans="1:5" x14ac:dyDescent="0.3">
      <c r="A29" s="138" t="s">
        <v>123</v>
      </c>
      <c r="B29" s="137" t="s">
        <v>92</v>
      </c>
      <c r="C29" s="47">
        <v>1</v>
      </c>
      <c r="D29" s="48">
        <f>'[1]Referência Cenoura'!D14</f>
        <v>58</v>
      </c>
      <c r="E29" s="49">
        <f t="shared" si="1"/>
        <v>58</v>
      </c>
    </row>
    <row r="30" spans="1:5" x14ac:dyDescent="0.3">
      <c r="A30" s="138" t="s">
        <v>16</v>
      </c>
      <c r="B30" s="137" t="s">
        <v>92</v>
      </c>
      <c r="C30" s="47">
        <v>6</v>
      </c>
      <c r="D30" s="48">
        <f>'[1]Referência Cenoura'!D15</f>
        <v>17</v>
      </c>
      <c r="E30" s="49">
        <f t="shared" si="1"/>
        <v>102</v>
      </c>
    </row>
    <row r="31" spans="1:5" x14ac:dyDescent="0.3">
      <c r="A31" s="138" t="s">
        <v>124</v>
      </c>
      <c r="B31" s="137" t="s">
        <v>79</v>
      </c>
      <c r="C31" s="47">
        <v>10</v>
      </c>
      <c r="D31" s="48">
        <f>'[1]Referência Cenoura'!D16</f>
        <v>25</v>
      </c>
      <c r="E31" s="49">
        <f t="shared" si="1"/>
        <v>250</v>
      </c>
    </row>
    <row r="32" spans="1:5" x14ac:dyDescent="0.3">
      <c r="A32" s="138" t="s">
        <v>19</v>
      </c>
      <c r="B32" s="137" t="s">
        <v>79</v>
      </c>
      <c r="C32" s="47">
        <v>6</v>
      </c>
      <c r="D32" s="48">
        <f>'[1]Referência Cenoura'!D17</f>
        <v>78</v>
      </c>
      <c r="E32" s="49">
        <f t="shared" si="1"/>
        <v>468</v>
      </c>
    </row>
    <row r="33" spans="1:5" x14ac:dyDescent="0.3">
      <c r="A33" s="138" t="s">
        <v>20</v>
      </c>
      <c r="B33" s="137" t="s">
        <v>79</v>
      </c>
      <c r="C33" s="47">
        <v>8</v>
      </c>
      <c r="D33" s="48">
        <f>'[1]Referência Cenoura'!D18</f>
        <v>248</v>
      </c>
      <c r="E33" s="49">
        <f t="shared" si="1"/>
        <v>1984</v>
      </c>
    </row>
    <row r="34" spans="1:5" x14ac:dyDescent="0.3">
      <c r="A34" s="138" t="s">
        <v>68</v>
      </c>
      <c r="B34" s="137" t="s">
        <v>92</v>
      </c>
      <c r="C34" s="47">
        <v>1.5</v>
      </c>
      <c r="D34" s="48">
        <f>'[1]Referência Cenoura'!D19</f>
        <v>145</v>
      </c>
      <c r="E34" s="49">
        <f t="shared" si="1"/>
        <v>217.5</v>
      </c>
    </row>
    <row r="35" spans="1:5" x14ac:dyDescent="0.3">
      <c r="A35" s="138" t="s">
        <v>125</v>
      </c>
      <c r="B35" s="137" t="s">
        <v>79</v>
      </c>
      <c r="C35" s="47">
        <v>4.5</v>
      </c>
      <c r="D35" s="48">
        <f>'[1]Referência Cenoura'!D20</f>
        <v>98</v>
      </c>
      <c r="E35" s="49">
        <f t="shared" si="1"/>
        <v>441</v>
      </c>
    </row>
    <row r="36" spans="1:5" x14ac:dyDescent="0.3">
      <c r="A36" s="138" t="s">
        <v>21</v>
      </c>
      <c r="B36" s="137" t="s">
        <v>92</v>
      </c>
      <c r="C36" s="47">
        <v>0.8</v>
      </c>
      <c r="D36" s="48">
        <f>'[1]Referência Cenoura'!D21</f>
        <v>135</v>
      </c>
      <c r="E36" s="49">
        <f t="shared" si="1"/>
        <v>108</v>
      </c>
    </row>
    <row r="37" spans="1:5" x14ac:dyDescent="0.3">
      <c r="A37" s="138" t="s">
        <v>22</v>
      </c>
      <c r="B37" s="138" t="s">
        <v>92</v>
      </c>
      <c r="C37" s="47">
        <v>2</v>
      </c>
      <c r="D37" s="48">
        <f>'[1]Referência Cenoura'!D22</f>
        <v>78</v>
      </c>
      <c r="E37" s="49">
        <f t="shared" si="1"/>
        <v>156</v>
      </c>
    </row>
    <row r="38" spans="1:5" x14ac:dyDescent="0.3">
      <c r="A38" s="138" t="s">
        <v>44</v>
      </c>
      <c r="B38" s="138" t="s">
        <v>126</v>
      </c>
      <c r="C38" s="47">
        <v>1</v>
      </c>
      <c r="D38" s="48">
        <v>1820</v>
      </c>
      <c r="E38" s="49">
        <f t="shared" si="1"/>
        <v>1820</v>
      </c>
    </row>
    <row r="39" spans="1:5" x14ac:dyDescent="0.3">
      <c r="A39" s="6" t="s">
        <v>51</v>
      </c>
      <c r="B39" s="38"/>
      <c r="C39" s="39"/>
      <c r="D39" s="39"/>
      <c r="E39" s="7">
        <f>SUM(E25:E38)</f>
        <v>8606.5</v>
      </c>
    </row>
    <row r="40" spans="1:5" x14ac:dyDescent="0.3">
      <c r="A40" s="29" t="s">
        <v>95</v>
      </c>
      <c r="B40" s="29"/>
      <c r="C40" s="40"/>
      <c r="D40" s="29"/>
      <c r="E40" s="8"/>
    </row>
    <row r="41" spans="1:5" x14ac:dyDescent="0.3">
      <c r="A41" s="138" t="s">
        <v>127</v>
      </c>
      <c r="B41" s="138" t="s">
        <v>116</v>
      </c>
      <c r="C41" s="47">
        <v>4</v>
      </c>
      <c r="D41" s="48">
        <v>143</v>
      </c>
      <c r="E41" s="49">
        <f>C41*D41</f>
        <v>572</v>
      </c>
    </row>
    <row r="42" spans="1:5" x14ac:dyDescent="0.3">
      <c r="A42" s="138" t="s">
        <v>128</v>
      </c>
      <c r="B42" s="138" t="s">
        <v>116</v>
      </c>
      <c r="C42" s="47">
        <v>7</v>
      </c>
      <c r="D42" s="48">
        <v>143</v>
      </c>
      <c r="E42" s="49">
        <f>C42*D42</f>
        <v>1001</v>
      </c>
    </row>
    <row r="43" spans="1:5" x14ac:dyDescent="0.3">
      <c r="A43" s="138" t="s">
        <v>129</v>
      </c>
      <c r="B43" s="138" t="s">
        <v>116</v>
      </c>
      <c r="C43" s="47">
        <v>19</v>
      </c>
      <c r="D43" s="48">
        <v>143</v>
      </c>
      <c r="E43" s="49">
        <f>C43*D43</f>
        <v>2717</v>
      </c>
    </row>
    <row r="44" spans="1:5" x14ac:dyDescent="0.3">
      <c r="A44" s="138" t="s">
        <v>130</v>
      </c>
      <c r="B44" s="138" t="s">
        <v>48</v>
      </c>
      <c r="C44" s="47">
        <v>20</v>
      </c>
      <c r="D44" s="48">
        <v>110</v>
      </c>
      <c r="E44" s="49">
        <f>C44*D44</f>
        <v>2200</v>
      </c>
    </row>
    <row r="45" spans="1:5" x14ac:dyDescent="0.3">
      <c r="A45" s="138" t="s">
        <v>131</v>
      </c>
      <c r="B45" s="138" t="s">
        <v>48</v>
      </c>
      <c r="C45" s="47">
        <v>2.2000000000000002</v>
      </c>
      <c r="D45" s="48">
        <v>110</v>
      </c>
      <c r="E45" s="49">
        <f>C45*D45</f>
        <v>242.00000000000003</v>
      </c>
    </row>
    <row r="46" spans="1:5" x14ac:dyDescent="0.3">
      <c r="A46" s="6" t="s">
        <v>103</v>
      </c>
      <c r="B46" s="6"/>
      <c r="C46" s="7"/>
      <c r="D46" s="7"/>
      <c r="E46" s="7">
        <f>SUM(E41:E45)</f>
        <v>6732</v>
      </c>
    </row>
    <row r="47" spans="1:5" x14ac:dyDescent="0.3">
      <c r="A47" s="22" t="s">
        <v>132</v>
      </c>
      <c r="B47" s="22"/>
      <c r="C47" s="32"/>
      <c r="D47" s="32"/>
      <c r="E47" s="32"/>
    </row>
    <row r="48" spans="1:5" x14ac:dyDescent="0.3">
      <c r="A48" s="138" t="s">
        <v>133</v>
      </c>
      <c r="B48" s="138" t="s">
        <v>134</v>
      </c>
      <c r="C48" s="171">
        <v>76</v>
      </c>
      <c r="D48" s="50">
        <v>110</v>
      </c>
      <c r="E48" s="50">
        <f>C48*D48</f>
        <v>8360</v>
      </c>
    </row>
    <row r="49" spans="1:5" x14ac:dyDescent="0.3">
      <c r="A49" s="138" t="s">
        <v>131</v>
      </c>
      <c r="B49" s="138" t="s">
        <v>134</v>
      </c>
      <c r="C49" s="171">
        <v>2</v>
      </c>
      <c r="D49" s="50">
        <v>110</v>
      </c>
      <c r="E49" s="50">
        <f>C49*D49</f>
        <v>220</v>
      </c>
    </row>
    <row r="50" spans="1:5" x14ac:dyDescent="0.3">
      <c r="A50" s="138" t="s">
        <v>135</v>
      </c>
      <c r="B50" s="138" t="s">
        <v>134</v>
      </c>
      <c r="C50" s="171">
        <v>9</v>
      </c>
      <c r="D50" s="50">
        <v>110</v>
      </c>
      <c r="E50" s="50">
        <f>C50*D50</f>
        <v>990</v>
      </c>
    </row>
    <row r="51" spans="1:5" x14ac:dyDescent="0.3">
      <c r="A51" s="138" t="s">
        <v>136</v>
      </c>
      <c r="B51" s="138" t="s">
        <v>134</v>
      </c>
      <c r="C51" s="171">
        <v>3</v>
      </c>
      <c r="D51" s="50">
        <v>110</v>
      </c>
      <c r="E51" s="50">
        <f>C51*D51</f>
        <v>330</v>
      </c>
    </row>
    <row r="52" spans="1:5" x14ac:dyDescent="0.3">
      <c r="A52" s="6" t="s">
        <v>111</v>
      </c>
      <c r="B52" s="38"/>
      <c r="C52" s="39"/>
      <c r="D52" s="39"/>
      <c r="E52" s="7">
        <f>SUM(E48:E51)</f>
        <v>9900</v>
      </c>
    </row>
    <row r="53" spans="1:5" x14ac:dyDescent="0.3">
      <c r="A53" s="22" t="s">
        <v>137</v>
      </c>
      <c r="B53" s="22"/>
      <c r="C53" s="32"/>
      <c r="D53" s="32"/>
      <c r="E53" s="35"/>
    </row>
    <row r="54" spans="1:5" x14ac:dyDescent="0.3">
      <c r="A54" s="138" t="s">
        <v>109</v>
      </c>
      <c r="B54" s="138" t="s">
        <v>50</v>
      </c>
      <c r="C54" s="171">
        <v>1</v>
      </c>
      <c r="D54" s="50">
        <v>2000</v>
      </c>
      <c r="E54" s="51">
        <f>C54*D54</f>
        <v>2000</v>
      </c>
    </row>
    <row r="55" spans="1:5" x14ac:dyDescent="0.3">
      <c r="A55" s="6" t="s">
        <v>138</v>
      </c>
      <c r="B55" s="38"/>
      <c r="C55" s="39"/>
      <c r="D55" s="39"/>
      <c r="E55" s="7">
        <f>E54</f>
        <v>2000</v>
      </c>
    </row>
    <row r="56" spans="1:5" x14ac:dyDescent="0.3">
      <c r="A56" s="44" t="s">
        <v>52</v>
      </c>
      <c r="B56" s="44"/>
      <c r="C56" s="44"/>
      <c r="D56" s="44"/>
      <c r="E56" s="45">
        <f>SUM(E14,E23,E39,E46,E52,E55)</f>
        <v>40484.949999999997</v>
      </c>
    </row>
    <row r="59" spans="1:5" x14ac:dyDescent="0.3">
      <c r="A59" s="231" t="s">
        <v>53</v>
      </c>
      <c r="B59" s="232"/>
    </row>
    <row r="60" spans="1:5" x14ac:dyDescent="0.3">
      <c r="A60" s="22" t="str">
        <f>A10</f>
        <v>1-Preparo de solo/Plantio</v>
      </c>
      <c r="B60" s="32">
        <f>E14</f>
        <v>9528.4500000000007</v>
      </c>
    </row>
    <row r="61" spans="1:5" x14ac:dyDescent="0.3">
      <c r="A61" s="29" t="str">
        <f>A15</f>
        <v>2-Serviços</v>
      </c>
      <c r="B61" s="32">
        <f>E23</f>
        <v>3718</v>
      </c>
    </row>
    <row r="62" spans="1:5" x14ac:dyDescent="0.3">
      <c r="A62" s="29" t="str">
        <f>A24</f>
        <v>3-Tratos Culturais</v>
      </c>
      <c r="B62" s="32">
        <f>E39</f>
        <v>8606.5</v>
      </c>
    </row>
    <row r="63" spans="1:5" x14ac:dyDescent="0.3">
      <c r="A63" s="29" t="str">
        <f>A40</f>
        <v>4-Serviços</v>
      </c>
      <c r="B63" s="32">
        <f>E46</f>
        <v>6732</v>
      </c>
    </row>
    <row r="64" spans="1:5" x14ac:dyDescent="0.3">
      <c r="A64" s="29" t="str">
        <f>A47</f>
        <v>5-Colheita</v>
      </c>
      <c r="B64" s="32">
        <f>E52</f>
        <v>9900</v>
      </c>
    </row>
    <row r="65" spans="1:4" x14ac:dyDescent="0.3">
      <c r="A65" s="29" t="str">
        <f>A53</f>
        <v>6-Outros custos</v>
      </c>
      <c r="B65" s="32">
        <f>E54</f>
        <v>2000</v>
      </c>
    </row>
    <row r="66" spans="1:4" x14ac:dyDescent="0.3">
      <c r="A66" s="14" t="s">
        <v>65</v>
      </c>
      <c r="B66" s="45">
        <f>SUM(B60:B65)</f>
        <v>40484.949999999997</v>
      </c>
    </row>
    <row r="69" spans="1:4" x14ac:dyDescent="0.3">
      <c r="A69" s="226" t="str">
        <f>'[1]Café-Baixa'!A55:B55</f>
        <v>São Gotardo/MG  30 de Março de 2023</v>
      </c>
      <c r="B69" s="226"/>
      <c r="C69" s="226"/>
      <c r="D69" s="226"/>
    </row>
    <row r="70" spans="1:4" x14ac:dyDescent="0.3">
      <c r="A70" t="s">
        <v>54</v>
      </c>
    </row>
    <row r="71" spans="1:4" ht="15.6" x14ac:dyDescent="0.3">
      <c r="A71" s="210" t="s">
        <v>55</v>
      </c>
      <c r="B71" s="210"/>
      <c r="C71" s="210"/>
      <c r="D71" s="210"/>
    </row>
    <row r="72" spans="1:4" ht="15.6" x14ac:dyDescent="0.3">
      <c r="A72" s="210" t="s">
        <v>57</v>
      </c>
      <c r="B72" s="210"/>
      <c r="C72" s="210"/>
      <c r="D72" s="210"/>
    </row>
    <row r="73" spans="1:4" ht="15.6" x14ac:dyDescent="0.3">
      <c r="A73" s="210" t="s">
        <v>430</v>
      </c>
      <c r="B73" s="210"/>
      <c r="C73" s="210"/>
      <c r="D73" s="210"/>
    </row>
  </sheetData>
  <mergeCells count="22">
    <mergeCell ref="A8:E8"/>
    <mergeCell ref="A1:A2"/>
    <mergeCell ref="B1:E2"/>
    <mergeCell ref="A3:B3"/>
    <mergeCell ref="A4:B4"/>
    <mergeCell ref="C4:E4"/>
    <mergeCell ref="C3:E3"/>
    <mergeCell ref="C5:E5"/>
    <mergeCell ref="A5:B5"/>
    <mergeCell ref="C6:E6"/>
    <mergeCell ref="A7:E7"/>
    <mergeCell ref="A6:B6"/>
    <mergeCell ref="A72:B72"/>
    <mergeCell ref="C72:D72"/>
    <mergeCell ref="A73:B73"/>
    <mergeCell ref="C73:D73"/>
    <mergeCell ref="A9:E9"/>
    <mergeCell ref="A59:B59"/>
    <mergeCell ref="A69:B69"/>
    <mergeCell ref="C69:D69"/>
    <mergeCell ref="A71:B71"/>
    <mergeCell ref="C71:D7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32A39-69A9-4374-B9BA-BC167F3B8AD3}">
  <dimension ref="A1:E63"/>
  <sheetViews>
    <sheetView topLeftCell="A45" workbookViewId="0">
      <selection activeCell="C61" sqref="C61:D61"/>
    </sheetView>
  </sheetViews>
  <sheetFormatPr defaultRowHeight="14.4" x14ac:dyDescent="0.3"/>
  <cols>
    <col min="1" max="1" width="28.109375" bestFit="1" customWidth="1"/>
    <col min="2" max="2" width="13.6640625" customWidth="1"/>
    <col min="3" max="3" width="14.5546875" bestFit="1" customWidth="1"/>
    <col min="4" max="4" width="14" customWidth="1"/>
    <col min="5" max="5" width="16.5546875" customWidth="1"/>
  </cols>
  <sheetData>
    <row r="1" spans="1:5" ht="15" customHeight="1" x14ac:dyDescent="0.3">
      <c r="A1" s="227"/>
      <c r="B1" s="223" t="s">
        <v>0</v>
      </c>
      <c r="C1" s="223"/>
      <c r="D1" s="223"/>
      <c r="E1" s="223"/>
    </row>
    <row r="2" spans="1:5" ht="26.25" customHeight="1" x14ac:dyDescent="0.3">
      <c r="A2" s="227"/>
      <c r="B2" s="223"/>
      <c r="C2" s="223"/>
      <c r="D2" s="223"/>
      <c r="E2" s="223"/>
    </row>
    <row r="3" spans="1:5" ht="15.6" x14ac:dyDescent="0.3">
      <c r="A3" s="224" t="s">
        <v>140</v>
      </c>
      <c r="B3" s="224"/>
      <c r="C3" s="215" t="s">
        <v>276</v>
      </c>
      <c r="D3" s="216"/>
      <c r="E3" s="217"/>
    </row>
    <row r="4" spans="1:5" ht="15.6" x14ac:dyDescent="0.3">
      <c r="A4" s="225" t="s">
        <v>3</v>
      </c>
      <c r="B4" s="225"/>
      <c r="C4" s="215" t="s">
        <v>277</v>
      </c>
      <c r="D4" s="216"/>
      <c r="E4" s="217"/>
    </row>
    <row r="5" spans="1:5" ht="15.6" x14ac:dyDescent="0.3">
      <c r="A5" s="214" t="s">
        <v>485</v>
      </c>
      <c r="B5" s="214"/>
      <c r="C5" s="215" t="s">
        <v>278</v>
      </c>
      <c r="D5" s="216"/>
      <c r="E5" s="217"/>
    </row>
    <row r="6" spans="1:5" ht="15.6" x14ac:dyDescent="0.3">
      <c r="A6" s="75" t="s">
        <v>271</v>
      </c>
      <c r="B6" s="79" t="s">
        <v>498</v>
      </c>
      <c r="C6" s="215" t="s">
        <v>279</v>
      </c>
      <c r="D6" s="216"/>
      <c r="E6" s="217"/>
    </row>
    <row r="7" spans="1:5" x14ac:dyDescent="0.3">
      <c r="A7" s="240" t="s">
        <v>444</v>
      </c>
      <c r="B7" s="241"/>
      <c r="C7" s="241"/>
      <c r="D7" s="241"/>
      <c r="E7" s="242"/>
    </row>
    <row r="8" spans="1:5" x14ac:dyDescent="0.3">
      <c r="A8" s="246" t="s">
        <v>280</v>
      </c>
      <c r="B8" s="228"/>
      <c r="C8" s="228"/>
      <c r="D8" s="228"/>
      <c r="E8" s="228"/>
    </row>
    <row r="9" spans="1:5" x14ac:dyDescent="0.3">
      <c r="A9" s="230" t="s">
        <v>7</v>
      </c>
      <c r="B9" s="230"/>
      <c r="C9" s="230"/>
      <c r="D9" s="230"/>
      <c r="E9" s="230"/>
    </row>
    <row r="10" spans="1:5" x14ac:dyDescent="0.3">
      <c r="A10" s="22" t="s">
        <v>142</v>
      </c>
      <c r="B10" s="22" t="s">
        <v>9</v>
      </c>
      <c r="C10" s="22" t="s">
        <v>10</v>
      </c>
      <c r="D10" s="22" t="s">
        <v>11</v>
      </c>
      <c r="E10" s="36" t="s">
        <v>12</v>
      </c>
    </row>
    <row r="11" spans="1:5" x14ac:dyDescent="0.3">
      <c r="A11" s="23" t="s">
        <v>143</v>
      </c>
      <c r="B11" s="52" t="str">
        <f>'[1]Referencia Milho'!B6</f>
        <v>Ton</v>
      </c>
      <c r="C11" s="23">
        <v>1</v>
      </c>
      <c r="D11" s="25">
        <f>'[1]Referencia Milho'!D6</f>
        <v>240</v>
      </c>
      <c r="E11" s="25">
        <f>C11*D11</f>
        <v>240</v>
      </c>
    </row>
    <row r="12" spans="1:5" x14ac:dyDescent="0.3">
      <c r="A12" s="23" t="s">
        <v>75</v>
      </c>
      <c r="B12" s="52" t="str">
        <f>'[1]Referencia Milho'!B7</f>
        <v>Ton</v>
      </c>
      <c r="C12" s="23">
        <v>0.3</v>
      </c>
      <c r="D12" s="25">
        <f>'[1]Referencia Milho'!D7</f>
        <v>3292.5</v>
      </c>
      <c r="E12" s="25">
        <f>C12*D12</f>
        <v>987.75</v>
      </c>
    </row>
    <row r="13" spans="1:5" x14ac:dyDescent="0.3">
      <c r="A13" s="23" t="s">
        <v>78</v>
      </c>
      <c r="B13" s="52" t="s">
        <v>144</v>
      </c>
      <c r="C13" s="23">
        <v>1.2</v>
      </c>
      <c r="D13" s="25">
        <f>'[1]LISTA INSUMOS'!B93</f>
        <v>865.81000000000006</v>
      </c>
      <c r="E13" s="25">
        <f>C13*D13</f>
        <v>1038.972</v>
      </c>
    </row>
    <row r="14" spans="1:5" x14ac:dyDescent="0.3">
      <c r="A14" s="6" t="s">
        <v>36</v>
      </c>
      <c r="B14" s="38"/>
      <c r="C14" s="39"/>
      <c r="D14" s="39"/>
      <c r="E14" s="7">
        <f>SUM(E11:E13)</f>
        <v>2266.7219999999998</v>
      </c>
    </row>
    <row r="15" spans="1:5" x14ac:dyDescent="0.3">
      <c r="A15" s="29" t="s">
        <v>145</v>
      </c>
      <c r="B15" s="29"/>
      <c r="C15" s="40"/>
      <c r="D15" s="29"/>
      <c r="E15" s="8"/>
    </row>
    <row r="16" spans="1:5" x14ac:dyDescent="0.3">
      <c r="A16" s="23" t="s">
        <v>69</v>
      </c>
      <c r="B16" s="52" t="str">
        <f>'[1]Referencia Milho'!B11</f>
        <v>L</v>
      </c>
      <c r="C16" s="42">
        <f>'[1]Referencia Milho'!C11</f>
        <v>2.5</v>
      </c>
      <c r="D16" s="53">
        <f>'[1]Referencia Milho'!D11</f>
        <v>73</v>
      </c>
      <c r="E16" s="43">
        <f>C16*D16</f>
        <v>182.5</v>
      </c>
    </row>
    <row r="17" spans="1:5" x14ac:dyDescent="0.3">
      <c r="A17" s="23" t="s">
        <v>29</v>
      </c>
      <c r="B17" s="52" t="str">
        <f>'[1]Referencia Milho'!B12</f>
        <v>Kg</v>
      </c>
      <c r="C17" s="42">
        <f>'[1]Referencia Milho'!C12</f>
        <v>1.8</v>
      </c>
      <c r="D17" s="53">
        <f>'[1]Referencia Milho'!D12</f>
        <v>48.325000000000003</v>
      </c>
      <c r="E17" s="43">
        <f t="shared" ref="E17:E34" si="0">C17*D17</f>
        <v>86.985000000000014</v>
      </c>
    </row>
    <row r="18" spans="1:5" x14ac:dyDescent="0.3">
      <c r="A18" s="23" t="s">
        <v>30</v>
      </c>
      <c r="B18" s="52" t="str">
        <f>'[1]Referencia Milho'!B13</f>
        <v>L</v>
      </c>
      <c r="C18" s="42">
        <f>'[1]Referencia Milho'!C13</f>
        <v>2</v>
      </c>
      <c r="D18" s="53">
        <f>'[1]Referencia Milho'!D13</f>
        <v>65.5</v>
      </c>
      <c r="E18" s="43">
        <f t="shared" si="0"/>
        <v>131</v>
      </c>
    </row>
    <row r="19" spans="1:5" x14ac:dyDescent="0.3">
      <c r="A19" s="41" t="s">
        <v>31</v>
      </c>
      <c r="B19" s="52" t="str">
        <f>'[1]Referencia Milho'!B14</f>
        <v>Kg</v>
      </c>
      <c r="C19" s="42">
        <f>'[1]Referencia Milho'!C14</f>
        <v>0.08</v>
      </c>
      <c r="D19" s="53">
        <f>'[1]Referencia Milho'!D14</f>
        <v>531</v>
      </c>
      <c r="E19" s="43">
        <f t="shared" si="0"/>
        <v>42.480000000000004</v>
      </c>
    </row>
    <row r="20" spans="1:5" x14ac:dyDescent="0.3">
      <c r="A20" s="23" t="s">
        <v>21</v>
      </c>
      <c r="B20" s="52" t="str">
        <f>'[1]Referencia Milho'!B15</f>
        <v>L</v>
      </c>
      <c r="C20" s="42">
        <f>'[1]Referencia Milho'!C15</f>
        <v>1</v>
      </c>
      <c r="D20" s="53">
        <f>'[1]Referencia Milho'!D15</f>
        <v>52</v>
      </c>
      <c r="E20" s="43">
        <f t="shared" si="0"/>
        <v>52</v>
      </c>
    </row>
    <row r="21" spans="1:5" x14ac:dyDescent="0.3">
      <c r="A21" s="23" t="s">
        <v>69</v>
      </c>
      <c r="B21" s="52" t="str">
        <f>'[1]Referencia Milho'!B16</f>
        <v>L</v>
      </c>
      <c r="C21" s="42">
        <f>'[1]Referencia Milho'!C16</f>
        <v>2.5</v>
      </c>
      <c r="D21" s="53">
        <f>'[1]Referencia Milho'!D16</f>
        <v>73</v>
      </c>
      <c r="E21" s="43">
        <f t="shared" si="0"/>
        <v>182.5</v>
      </c>
    </row>
    <row r="22" spans="1:5" x14ac:dyDescent="0.3">
      <c r="A22" s="23" t="s">
        <v>29</v>
      </c>
      <c r="B22" s="52" t="str">
        <f>'[1]Referencia Milho'!B17</f>
        <v>Kg</v>
      </c>
      <c r="C22" s="42">
        <f>'[1]Referencia Milho'!C17</f>
        <v>1.8</v>
      </c>
      <c r="D22" s="53">
        <f>'[1]Referencia Milho'!D17</f>
        <v>48.325000000000003</v>
      </c>
      <c r="E22" s="43">
        <f t="shared" si="0"/>
        <v>86.985000000000014</v>
      </c>
    </row>
    <row r="23" spans="1:5" x14ac:dyDescent="0.3">
      <c r="A23" s="23" t="s">
        <v>22</v>
      </c>
      <c r="B23" s="52" t="str">
        <f>'[1]Referencia Milho'!B18</f>
        <v>L</v>
      </c>
      <c r="C23" s="42">
        <f>'[1]Referencia Milho'!C18</f>
        <v>0.2</v>
      </c>
      <c r="D23" s="53">
        <f>'[1]Referencia Milho'!D18</f>
        <v>200.41</v>
      </c>
      <c r="E23" s="43">
        <f t="shared" si="0"/>
        <v>40.082000000000001</v>
      </c>
    </row>
    <row r="24" spans="1:5" x14ac:dyDescent="0.3">
      <c r="A24" s="23" t="s">
        <v>23</v>
      </c>
      <c r="B24" s="52" t="str">
        <f>'[1]Referencia Milho'!B19</f>
        <v>L</v>
      </c>
      <c r="C24" s="42">
        <f>'[1]Referencia Milho'!C19</f>
        <v>1</v>
      </c>
      <c r="D24" s="53">
        <f>'[1]Referencia Milho'!D19</f>
        <v>37.5</v>
      </c>
      <c r="E24" s="43">
        <f t="shared" si="0"/>
        <v>37.5</v>
      </c>
    </row>
    <row r="25" spans="1:5" x14ac:dyDescent="0.3">
      <c r="A25" s="23" t="s">
        <v>146</v>
      </c>
      <c r="B25" s="52" t="str">
        <f>'[1]Referencia Milho'!B20</f>
        <v>L</v>
      </c>
      <c r="C25" s="42">
        <f>'[1]Referencia Milho'!C20</f>
        <v>0.1</v>
      </c>
      <c r="D25" s="53">
        <f>'[1]Referencia Milho'!D20</f>
        <v>25.96</v>
      </c>
      <c r="E25" s="43">
        <f t="shared" si="0"/>
        <v>2.5960000000000001</v>
      </c>
    </row>
    <row r="26" spans="1:5" x14ac:dyDescent="0.3">
      <c r="A26" s="23" t="s">
        <v>24</v>
      </c>
      <c r="B26" s="52" t="str">
        <f>'[1]Referencia Milho'!B22</f>
        <v>L</v>
      </c>
      <c r="C26" s="42">
        <f>'[1]Referencia Milho'!C22</f>
        <v>0.15</v>
      </c>
      <c r="D26" s="53">
        <f>'[1]Referencia Milho'!D22</f>
        <v>189.6</v>
      </c>
      <c r="E26" s="43">
        <f t="shared" si="0"/>
        <v>28.439999999999998</v>
      </c>
    </row>
    <row r="27" spans="1:5" x14ac:dyDescent="0.3">
      <c r="A27" s="23" t="s">
        <v>25</v>
      </c>
      <c r="B27" s="52" t="str">
        <f>'[1]Referencia Milho'!B23</f>
        <v>L</v>
      </c>
      <c r="C27" s="42">
        <f>'[1]Referencia Milho'!C23</f>
        <v>0.4</v>
      </c>
      <c r="D27" s="53">
        <f>'[1]Referencia Milho'!D23</f>
        <v>315</v>
      </c>
      <c r="E27" s="43">
        <f t="shared" si="0"/>
        <v>126</v>
      </c>
    </row>
    <row r="28" spans="1:5" x14ac:dyDescent="0.3">
      <c r="A28" s="23" t="s">
        <v>32</v>
      </c>
      <c r="B28" s="52" t="str">
        <f>'[1]Referencia Milho'!B24</f>
        <v>L</v>
      </c>
      <c r="C28" s="42">
        <f>'[1]Referencia Milho'!C24</f>
        <v>0.2</v>
      </c>
      <c r="D28" s="53">
        <f>'[1]Referencia Milho'!D24</f>
        <v>117</v>
      </c>
      <c r="E28" s="43">
        <f t="shared" si="0"/>
        <v>23.400000000000002</v>
      </c>
    </row>
    <row r="29" spans="1:5" x14ac:dyDescent="0.3">
      <c r="A29" s="23" t="s">
        <v>33</v>
      </c>
      <c r="B29" s="52" t="str">
        <f>'[1]Referencia Milho'!B25</f>
        <v>L</v>
      </c>
      <c r="C29" s="42">
        <f>'[1]Referencia Milho'!C25</f>
        <v>1</v>
      </c>
      <c r="D29" s="53">
        <f>'[1]Referencia Milho'!D25</f>
        <v>26</v>
      </c>
      <c r="E29" s="43">
        <f t="shared" si="0"/>
        <v>26</v>
      </c>
    </row>
    <row r="30" spans="1:5" x14ac:dyDescent="0.3">
      <c r="A30" s="23" t="s">
        <v>61</v>
      </c>
      <c r="B30" s="52" t="str">
        <f>'[1]Referencia Milho'!B26</f>
        <v>L</v>
      </c>
      <c r="C30" s="42">
        <f>'[1]Referencia Milho'!C26</f>
        <v>1.5</v>
      </c>
      <c r="D30" s="53">
        <f>'[1]Referencia Milho'!D26</f>
        <v>36</v>
      </c>
      <c r="E30" s="43">
        <f t="shared" si="0"/>
        <v>54</v>
      </c>
    </row>
    <row r="31" spans="1:5" x14ac:dyDescent="0.3">
      <c r="A31" s="23" t="s">
        <v>20</v>
      </c>
      <c r="B31" s="52" t="str">
        <f>'[1]Referencia Milho'!B27</f>
        <v>Kg</v>
      </c>
      <c r="C31" s="42">
        <f>'[1]Referencia Milho'!C27</f>
        <v>0.6</v>
      </c>
      <c r="D31" s="53">
        <f>'[1]Referencia Milho'!D27</f>
        <v>80.333333333333329</v>
      </c>
      <c r="E31" s="43">
        <f t="shared" si="0"/>
        <v>48.199999999999996</v>
      </c>
    </row>
    <row r="32" spans="1:5" x14ac:dyDescent="0.3">
      <c r="A32" s="23" t="s">
        <v>432</v>
      </c>
      <c r="B32" s="52" t="str">
        <f>'[1]Referencia Milho'!B28</f>
        <v>L</v>
      </c>
      <c r="C32" s="42">
        <f>'[1]Referencia Milho'!C28</f>
        <v>0.4</v>
      </c>
      <c r="D32" s="53">
        <f>'[1]Referencia Milho'!D28</f>
        <v>64.8</v>
      </c>
      <c r="E32" s="43">
        <f t="shared" si="0"/>
        <v>25.92</v>
      </c>
    </row>
    <row r="33" spans="1:5" x14ac:dyDescent="0.3">
      <c r="A33" s="23" t="s">
        <v>91</v>
      </c>
      <c r="B33" s="52" t="s">
        <v>79</v>
      </c>
      <c r="C33" s="42">
        <v>0.17</v>
      </c>
      <c r="D33" s="53">
        <f>'[1]Referencia Milho'!D30</f>
        <v>3420</v>
      </c>
      <c r="E33" s="43">
        <f t="shared" si="0"/>
        <v>581.40000000000009</v>
      </c>
    </row>
    <row r="34" spans="1:5" x14ac:dyDescent="0.3">
      <c r="A34" s="23" t="s">
        <v>146</v>
      </c>
      <c r="B34" s="52" t="str">
        <f>'[1]Referencia Milho'!B29</f>
        <v>L</v>
      </c>
      <c r="C34" s="42">
        <f>'[1]Referencia Milho'!C29</f>
        <v>0.1</v>
      </c>
      <c r="D34" s="53">
        <f>'[1]Referencia Milho'!D29</f>
        <v>25.96</v>
      </c>
      <c r="E34" s="43">
        <f t="shared" si="0"/>
        <v>2.5960000000000001</v>
      </c>
    </row>
    <row r="35" spans="1:5" x14ac:dyDescent="0.3">
      <c r="A35" s="6" t="s">
        <v>45</v>
      </c>
      <c r="B35" s="38"/>
      <c r="C35" s="39"/>
      <c r="D35" s="39"/>
      <c r="E35" s="54">
        <f>SUM(E16:E34)</f>
        <v>1760.5840000000001</v>
      </c>
    </row>
    <row r="36" spans="1:5" x14ac:dyDescent="0.3">
      <c r="A36" s="29" t="s">
        <v>147</v>
      </c>
      <c r="B36" s="29"/>
      <c r="C36" s="40"/>
      <c r="D36" s="29"/>
      <c r="E36" s="8"/>
    </row>
    <row r="37" spans="1:5" x14ac:dyDescent="0.3">
      <c r="A37" s="23" t="s">
        <v>148</v>
      </c>
      <c r="B37" s="52" t="s">
        <v>149</v>
      </c>
      <c r="C37" s="42">
        <v>1</v>
      </c>
      <c r="D37" s="48">
        <v>143</v>
      </c>
      <c r="E37" s="53">
        <f>C37*D37</f>
        <v>143</v>
      </c>
    </row>
    <row r="38" spans="1:5" x14ac:dyDescent="0.3">
      <c r="A38" s="41" t="s">
        <v>150</v>
      </c>
      <c r="B38" s="52" t="s">
        <v>149</v>
      </c>
      <c r="C38" s="42">
        <v>1</v>
      </c>
      <c r="D38" s="48">
        <v>143</v>
      </c>
      <c r="E38" s="53">
        <f t="shared" ref="E38:E42" si="1">C38*D38</f>
        <v>143</v>
      </c>
    </row>
    <row r="39" spans="1:5" x14ac:dyDescent="0.3">
      <c r="A39" s="41" t="s">
        <v>151</v>
      </c>
      <c r="B39" s="52" t="s">
        <v>149</v>
      </c>
      <c r="C39" s="42">
        <v>1</v>
      </c>
      <c r="D39" s="48">
        <v>143</v>
      </c>
      <c r="E39" s="53">
        <f t="shared" si="1"/>
        <v>143</v>
      </c>
    </row>
    <row r="40" spans="1:5" x14ac:dyDescent="0.3">
      <c r="A40" s="41" t="s">
        <v>152</v>
      </c>
      <c r="B40" s="52" t="s">
        <v>149</v>
      </c>
      <c r="C40" s="42">
        <v>1</v>
      </c>
      <c r="D40" s="48">
        <v>143</v>
      </c>
      <c r="E40" s="53">
        <f t="shared" si="1"/>
        <v>143</v>
      </c>
    </row>
    <row r="41" spans="1:5" x14ac:dyDescent="0.3">
      <c r="A41" s="41" t="s">
        <v>153</v>
      </c>
      <c r="B41" s="52" t="s">
        <v>149</v>
      </c>
      <c r="C41" s="42">
        <v>1</v>
      </c>
      <c r="D41" s="53">
        <v>200</v>
      </c>
      <c r="E41" s="53">
        <f t="shared" si="1"/>
        <v>200</v>
      </c>
    </row>
    <row r="42" spans="1:5" x14ac:dyDescent="0.3">
      <c r="A42" s="41" t="s">
        <v>154</v>
      </c>
      <c r="B42" s="52" t="s">
        <v>149</v>
      </c>
      <c r="C42" s="42">
        <v>1</v>
      </c>
      <c r="D42" s="48">
        <v>143</v>
      </c>
      <c r="E42" s="53">
        <f t="shared" si="1"/>
        <v>143</v>
      </c>
    </row>
    <row r="43" spans="1:5" x14ac:dyDescent="0.3">
      <c r="A43" s="6" t="s">
        <v>51</v>
      </c>
      <c r="B43" s="38"/>
      <c r="C43" s="39"/>
      <c r="D43" s="39"/>
      <c r="E43" s="7">
        <f>SUM(E37:E42)</f>
        <v>915</v>
      </c>
    </row>
    <row r="44" spans="1:5" x14ac:dyDescent="0.3">
      <c r="A44" s="29" t="s">
        <v>155</v>
      </c>
      <c r="B44" s="55"/>
      <c r="C44" s="56"/>
      <c r="D44" s="40"/>
      <c r="E44" s="8"/>
    </row>
    <row r="45" spans="1:5" x14ac:dyDescent="0.3">
      <c r="A45" s="41" t="s">
        <v>109</v>
      </c>
      <c r="B45" s="52" t="s">
        <v>106</v>
      </c>
      <c r="C45" s="42">
        <v>1</v>
      </c>
      <c r="D45" s="43">
        <v>650</v>
      </c>
      <c r="E45" s="43">
        <f>C45*D45</f>
        <v>650</v>
      </c>
    </row>
    <row r="46" spans="1:5" x14ac:dyDescent="0.3">
      <c r="A46" s="41" t="s">
        <v>156</v>
      </c>
      <c r="B46" s="52" t="s">
        <v>157</v>
      </c>
      <c r="C46" s="42">
        <v>2</v>
      </c>
      <c r="D46" s="43">
        <v>200</v>
      </c>
      <c r="E46" s="43">
        <f>C46*D46</f>
        <v>400</v>
      </c>
    </row>
    <row r="47" spans="1:5" x14ac:dyDescent="0.3">
      <c r="A47" s="57" t="s">
        <v>103</v>
      </c>
      <c r="B47" s="58"/>
      <c r="C47" s="59"/>
      <c r="D47" s="60"/>
      <c r="E47" s="61">
        <f>SUM(E45:E46)</f>
        <v>1050</v>
      </c>
    </row>
    <row r="48" spans="1:5" x14ac:dyDescent="0.3">
      <c r="A48" s="44" t="s">
        <v>65</v>
      </c>
      <c r="B48" s="44"/>
      <c r="C48" s="44"/>
      <c r="D48" s="44"/>
      <c r="E48" s="45">
        <f>SUM(E14,E35,E43,E47)</f>
        <v>5992.3059999999996</v>
      </c>
    </row>
    <row r="51" spans="1:4" x14ac:dyDescent="0.3">
      <c r="A51" s="231" t="s">
        <v>53</v>
      </c>
      <c r="B51" s="232"/>
    </row>
    <row r="52" spans="1:4" x14ac:dyDescent="0.3">
      <c r="A52" s="22" t="str">
        <f>A10</f>
        <v>1-Insumos</v>
      </c>
      <c r="B52" s="32">
        <f>E14</f>
        <v>2266.7219999999998</v>
      </c>
    </row>
    <row r="53" spans="1:4" x14ac:dyDescent="0.3">
      <c r="A53" s="29" t="str">
        <f>A15</f>
        <v>2-Tratos Culturais</v>
      </c>
      <c r="B53" s="32">
        <f>E35</f>
        <v>1760.5840000000001</v>
      </c>
    </row>
    <row r="54" spans="1:4" x14ac:dyDescent="0.3">
      <c r="A54" s="29" t="str">
        <f>A36</f>
        <v>3-Serviços</v>
      </c>
      <c r="B54" s="32">
        <f>E43</f>
        <v>915</v>
      </c>
    </row>
    <row r="55" spans="1:4" x14ac:dyDescent="0.3">
      <c r="A55" s="29" t="str">
        <f>A44</f>
        <v>4-Outros custos</v>
      </c>
      <c r="B55" s="32">
        <f>E47</f>
        <v>1050</v>
      </c>
    </row>
    <row r="56" spans="1:4" x14ac:dyDescent="0.3">
      <c r="A56" s="14" t="s">
        <v>65</v>
      </c>
      <c r="B56" s="45">
        <f>SUM(B52:B55)</f>
        <v>5992.3059999999996</v>
      </c>
    </row>
    <row r="59" spans="1:4" x14ac:dyDescent="0.3">
      <c r="A59" s="226" t="str">
        <f>'[1]Café-Baixa'!A55:B55</f>
        <v>São Gotardo/MG  30 de Março de 2023</v>
      </c>
      <c r="B59" s="226"/>
      <c r="C59" s="226"/>
      <c r="D59" s="226"/>
    </row>
    <row r="60" spans="1:4" x14ac:dyDescent="0.3">
      <c r="A60" t="s">
        <v>54</v>
      </c>
    </row>
    <row r="61" spans="1:4" ht="15.6" x14ac:dyDescent="0.3">
      <c r="A61" s="210" t="s">
        <v>55</v>
      </c>
      <c r="B61" s="210"/>
      <c r="C61" s="210"/>
      <c r="D61" s="210"/>
    </row>
    <row r="62" spans="1:4" ht="15.6" x14ac:dyDescent="0.3">
      <c r="A62" s="210" t="s">
        <v>57</v>
      </c>
      <c r="B62" s="210"/>
      <c r="C62" s="210"/>
      <c r="D62" s="210"/>
    </row>
    <row r="63" spans="1:4" ht="15.6" x14ac:dyDescent="0.3">
      <c r="A63" s="210" t="s">
        <v>430</v>
      </c>
      <c r="B63" s="210"/>
      <c r="C63" s="210"/>
      <c r="D63" s="210"/>
    </row>
  </sheetData>
  <mergeCells count="21">
    <mergeCell ref="A59:B59"/>
    <mergeCell ref="C59:D59"/>
    <mergeCell ref="A9:E9"/>
    <mergeCell ref="A1:A2"/>
    <mergeCell ref="B1:E2"/>
    <mergeCell ref="A3:B3"/>
    <mergeCell ref="A4:B4"/>
    <mergeCell ref="C4:E4"/>
    <mergeCell ref="C3:E3"/>
    <mergeCell ref="C5:E5"/>
    <mergeCell ref="C6:E6"/>
    <mergeCell ref="A5:B5"/>
    <mergeCell ref="A7:E7"/>
    <mergeCell ref="A8:E8"/>
    <mergeCell ref="A51:B51"/>
    <mergeCell ref="A61:B61"/>
    <mergeCell ref="C61:D61"/>
    <mergeCell ref="A62:B62"/>
    <mergeCell ref="C62:D62"/>
    <mergeCell ref="A63:B63"/>
    <mergeCell ref="C63:D6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C0529-C9F5-453F-843F-1A4677A7F539}">
  <dimension ref="A1:E64"/>
  <sheetViews>
    <sheetView workbookViewId="0">
      <selection sqref="A1:E66"/>
    </sheetView>
  </sheetViews>
  <sheetFormatPr defaultRowHeight="14.4" x14ac:dyDescent="0.3"/>
  <cols>
    <col min="1" max="1" width="28.109375" bestFit="1" customWidth="1"/>
    <col min="2" max="2" width="14.88671875" customWidth="1"/>
    <col min="3" max="3" width="14.5546875" bestFit="1" customWidth="1"/>
    <col min="4" max="4" width="14.33203125" customWidth="1"/>
    <col min="5" max="5" width="14.109375" customWidth="1"/>
  </cols>
  <sheetData>
    <row r="1" spans="1:5" ht="15" customHeight="1" x14ac:dyDescent="0.3">
      <c r="A1" s="227"/>
      <c r="B1" s="223" t="s">
        <v>0</v>
      </c>
      <c r="C1" s="223"/>
      <c r="D1" s="223"/>
      <c r="E1" s="223"/>
    </row>
    <row r="2" spans="1:5" ht="27.75" customHeight="1" x14ac:dyDescent="0.3">
      <c r="A2" s="227"/>
      <c r="B2" s="223"/>
      <c r="C2" s="223"/>
      <c r="D2" s="223"/>
      <c r="E2" s="223"/>
    </row>
    <row r="3" spans="1:5" ht="15.6" x14ac:dyDescent="0.3">
      <c r="A3" s="224" t="s">
        <v>140</v>
      </c>
      <c r="B3" s="224"/>
      <c r="C3" s="215" t="s">
        <v>281</v>
      </c>
      <c r="D3" s="216"/>
      <c r="E3" s="217"/>
    </row>
    <row r="4" spans="1:5" ht="15.6" x14ac:dyDescent="0.3">
      <c r="A4" s="225" t="s">
        <v>59</v>
      </c>
      <c r="B4" s="225"/>
      <c r="C4" s="215" t="s">
        <v>282</v>
      </c>
      <c r="D4" s="216"/>
      <c r="E4" s="217"/>
    </row>
    <row r="5" spans="1:5" ht="15.6" x14ac:dyDescent="0.3">
      <c r="A5" s="214" t="s">
        <v>485</v>
      </c>
      <c r="B5" s="214"/>
      <c r="C5" s="215" t="s">
        <v>278</v>
      </c>
      <c r="D5" s="216"/>
      <c r="E5" s="217"/>
    </row>
    <row r="6" spans="1:5" ht="15.6" x14ac:dyDescent="0.3">
      <c r="A6" s="75" t="s">
        <v>271</v>
      </c>
      <c r="B6" s="79" t="s">
        <v>498</v>
      </c>
      <c r="C6" s="215" t="s">
        <v>279</v>
      </c>
      <c r="D6" s="216"/>
      <c r="E6" s="217"/>
    </row>
    <row r="7" spans="1:5" x14ac:dyDescent="0.3">
      <c r="A7" s="240" t="s">
        <v>444</v>
      </c>
      <c r="B7" s="241"/>
      <c r="C7" s="241"/>
      <c r="D7" s="241"/>
      <c r="E7" s="242"/>
    </row>
    <row r="8" spans="1:5" x14ac:dyDescent="0.3">
      <c r="A8" s="246" t="s">
        <v>280</v>
      </c>
      <c r="B8" s="228"/>
      <c r="C8" s="228"/>
      <c r="D8" s="228"/>
      <c r="E8" s="228"/>
    </row>
    <row r="9" spans="1:5" x14ac:dyDescent="0.3">
      <c r="A9" s="230" t="s">
        <v>7</v>
      </c>
      <c r="B9" s="230"/>
      <c r="C9" s="230"/>
      <c r="D9" s="230"/>
      <c r="E9" s="230"/>
    </row>
    <row r="10" spans="1:5" x14ac:dyDescent="0.3">
      <c r="A10" s="22" t="s">
        <v>142</v>
      </c>
      <c r="B10" s="22" t="s">
        <v>9</v>
      </c>
      <c r="C10" s="22" t="s">
        <v>10</v>
      </c>
      <c r="D10" s="22" t="s">
        <v>11</v>
      </c>
      <c r="E10" s="36" t="s">
        <v>12</v>
      </c>
    </row>
    <row r="11" spans="1:5" x14ac:dyDescent="0.3">
      <c r="A11" s="23" t="s">
        <v>143</v>
      </c>
      <c r="B11" s="52" t="str">
        <f>'[1]Referencia Milho'!B6</f>
        <v>Ton</v>
      </c>
      <c r="C11" s="23">
        <v>1</v>
      </c>
      <c r="D11" s="25">
        <f>'[1]Referencia Milho'!D6</f>
        <v>240</v>
      </c>
      <c r="E11" s="25">
        <f t="shared" ref="E11:E12" si="0">C11*D11</f>
        <v>240</v>
      </c>
    </row>
    <row r="12" spans="1:5" x14ac:dyDescent="0.3">
      <c r="A12" s="23" t="s">
        <v>75</v>
      </c>
      <c r="B12" s="52" t="str">
        <f>'[1]Referencia Milho'!B7</f>
        <v>Ton</v>
      </c>
      <c r="C12" s="23">
        <v>0.4</v>
      </c>
      <c r="D12" s="25">
        <f>'[1]Referencia Milho'!D7</f>
        <v>3292.5</v>
      </c>
      <c r="E12" s="25">
        <f t="shared" si="0"/>
        <v>1317</v>
      </c>
    </row>
    <row r="13" spans="1:5" x14ac:dyDescent="0.3">
      <c r="A13" s="23" t="s">
        <v>78</v>
      </c>
      <c r="B13" s="52" t="s">
        <v>144</v>
      </c>
      <c r="C13" s="23">
        <v>1.2</v>
      </c>
      <c r="D13" s="25">
        <f>'[1]LISTA INSUMOS'!B92</f>
        <v>931.36</v>
      </c>
      <c r="E13" s="25">
        <f>C13*D13</f>
        <v>1117.6320000000001</v>
      </c>
    </row>
    <row r="14" spans="1:5" x14ac:dyDescent="0.3">
      <c r="A14" s="6" t="s">
        <v>36</v>
      </c>
      <c r="B14" s="38"/>
      <c r="C14" s="39"/>
      <c r="D14" s="39"/>
      <c r="E14" s="7">
        <f>SUM(E11:E13)</f>
        <v>2674.6320000000001</v>
      </c>
    </row>
    <row r="15" spans="1:5" x14ac:dyDescent="0.3">
      <c r="A15" s="29" t="s">
        <v>145</v>
      </c>
      <c r="B15" s="29"/>
      <c r="C15" s="40"/>
      <c r="D15" s="29"/>
      <c r="E15" s="8"/>
    </row>
    <row r="16" spans="1:5" x14ac:dyDescent="0.3">
      <c r="A16" s="23" t="s">
        <v>69</v>
      </c>
      <c r="B16" s="52" t="str">
        <f>'[1]Referencia Milho'!B11</f>
        <v>L</v>
      </c>
      <c r="C16" s="42">
        <f>'[1]Referencia Milho'!C11</f>
        <v>2.5</v>
      </c>
      <c r="D16" s="53">
        <f>'[1]Referencia Milho'!D11</f>
        <v>73</v>
      </c>
      <c r="E16" s="43">
        <f>C16*D16</f>
        <v>182.5</v>
      </c>
    </row>
    <row r="17" spans="1:5" x14ac:dyDescent="0.3">
      <c r="A17" s="23" t="s">
        <v>29</v>
      </c>
      <c r="B17" s="52" t="str">
        <f>'[1]Referencia Milho'!B12</f>
        <v>Kg</v>
      </c>
      <c r="C17" s="42">
        <f>'[1]Referencia Milho'!C12</f>
        <v>1.8</v>
      </c>
      <c r="D17" s="53">
        <f>'[1]Referencia Milho'!D12</f>
        <v>48.325000000000003</v>
      </c>
      <c r="E17" s="43">
        <f t="shared" ref="E17:E35" si="1">C17*D17</f>
        <v>86.985000000000014</v>
      </c>
    </row>
    <row r="18" spans="1:5" x14ac:dyDescent="0.3">
      <c r="A18" s="23" t="s">
        <v>30</v>
      </c>
      <c r="B18" s="52" t="str">
        <f>'[1]Referencia Milho'!B13</f>
        <v>L</v>
      </c>
      <c r="C18" s="42">
        <f>'[1]Referencia Milho'!C13</f>
        <v>2</v>
      </c>
      <c r="D18" s="53">
        <f>'[1]Referencia Milho'!D13</f>
        <v>65.5</v>
      </c>
      <c r="E18" s="43">
        <f t="shared" si="1"/>
        <v>131</v>
      </c>
    </row>
    <row r="19" spans="1:5" x14ac:dyDescent="0.3">
      <c r="A19" s="41" t="s">
        <v>31</v>
      </c>
      <c r="B19" s="52" t="str">
        <f>'[1]Referencia Milho'!B14</f>
        <v>Kg</v>
      </c>
      <c r="C19" s="42">
        <f>'[1]Referencia Milho'!C14</f>
        <v>0.08</v>
      </c>
      <c r="D19" s="53">
        <f>'[1]Referencia Milho'!D14</f>
        <v>531</v>
      </c>
      <c r="E19" s="43">
        <f t="shared" si="1"/>
        <v>42.480000000000004</v>
      </c>
    </row>
    <row r="20" spans="1:5" x14ac:dyDescent="0.3">
      <c r="A20" s="23" t="s">
        <v>21</v>
      </c>
      <c r="B20" s="52" t="str">
        <f>'[1]Referencia Milho'!B15</f>
        <v>L</v>
      </c>
      <c r="C20" s="42">
        <f>'[1]Referencia Milho'!C15</f>
        <v>1</v>
      </c>
      <c r="D20" s="53">
        <f>'[1]Referencia Milho'!D15</f>
        <v>52</v>
      </c>
      <c r="E20" s="43">
        <f t="shared" si="1"/>
        <v>52</v>
      </c>
    </row>
    <row r="21" spans="1:5" x14ac:dyDescent="0.3">
      <c r="A21" s="23" t="s">
        <v>69</v>
      </c>
      <c r="B21" s="52" t="str">
        <f>'[1]Referencia Milho'!B16</f>
        <v>L</v>
      </c>
      <c r="C21" s="42">
        <f>'[1]Referencia Milho'!C16</f>
        <v>2.5</v>
      </c>
      <c r="D21" s="53">
        <f>'[1]Referencia Milho'!D16</f>
        <v>73</v>
      </c>
      <c r="E21" s="43">
        <f t="shared" si="1"/>
        <v>182.5</v>
      </c>
    </row>
    <row r="22" spans="1:5" x14ac:dyDescent="0.3">
      <c r="A22" s="23" t="s">
        <v>29</v>
      </c>
      <c r="B22" s="52" t="str">
        <f>'[1]Referencia Milho'!B17</f>
        <v>Kg</v>
      </c>
      <c r="C22" s="42">
        <f>'[1]Referencia Milho'!C17</f>
        <v>1.8</v>
      </c>
      <c r="D22" s="53">
        <f>'[1]Referencia Milho'!D17</f>
        <v>48.325000000000003</v>
      </c>
      <c r="E22" s="43">
        <f t="shared" si="1"/>
        <v>86.985000000000014</v>
      </c>
    </row>
    <row r="23" spans="1:5" x14ac:dyDescent="0.3">
      <c r="A23" s="23" t="s">
        <v>22</v>
      </c>
      <c r="B23" s="52" t="str">
        <f>'[1]Referencia Milho'!B18</f>
        <v>L</v>
      </c>
      <c r="C23" s="42">
        <f>'[1]Referencia Milho'!C18</f>
        <v>0.2</v>
      </c>
      <c r="D23" s="53">
        <f>'[1]Referencia Milho'!D18</f>
        <v>200.41</v>
      </c>
      <c r="E23" s="43">
        <f t="shared" si="1"/>
        <v>40.082000000000001</v>
      </c>
    </row>
    <row r="24" spans="1:5" x14ac:dyDescent="0.3">
      <c r="A24" s="23" t="s">
        <v>23</v>
      </c>
      <c r="B24" s="52" t="str">
        <f>'[1]Referencia Milho'!B19</f>
        <v>L</v>
      </c>
      <c r="C24" s="42">
        <f>'[1]Referencia Milho'!C19</f>
        <v>1</v>
      </c>
      <c r="D24" s="53">
        <f>'[1]Referencia Milho'!D19</f>
        <v>37.5</v>
      </c>
      <c r="E24" s="43">
        <f t="shared" si="1"/>
        <v>37.5</v>
      </c>
    </row>
    <row r="25" spans="1:5" x14ac:dyDescent="0.3">
      <c r="A25" s="23" t="s">
        <v>146</v>
      </c>
      <c r="B25" s="52" t="str">
        <f>'[1]Referencia Milho'!B20</f>
        <v>L</v>
      </c>
      <c r="C25" s="42">
        <f>'[1]Referencia Milho'!C20</f>
        <v>0.1</v>
      </c>
      <c r="D25" s="53">
        <f>'[1]Referencia Milho'!D20</f>
        <v>25.96</v>
      </c>
      <c r="E25" s="43">
        <f t="shared" si="1"/>
        <v>2.5960000000000001</v>
      </c>
    </row>
    <row r="26" spans="1:5" x14ac:dyDescent="0.3">
      <c r="A26" s="23" t="s">
        <v>24</v>
      </c>
      <c r="B26" s="52" t="str">
        <f>'[1]Referencia Milho'!B22</f>
        <v>L</v>
      </c>
      <c r="C26" s="42">
        <f>'[1]Referencia Milho'!C22</f>
        <v>0.15</v>
      </c>
      <c r="D26" s="53">
        <f>'[1]Referencia Milho'!D22</f>
        <v>189.6</v>
      </c>
      <c r="E26" s="43">
        <f t="shared" si="1"/>
        <v>28.439999999999998</v>
      </c>
    </row>
    <row r="27" spans="1:5" x14ac:dyDescent="0.3">
      <c r="A27" s="23" t="s">
        <v>25</v>
      </c>
      <c r="B27" s="52" t="str">
        <f>'[1]Referencia Milho'!B23</f>
        <v>L</v>
      </c>
      <c r="C27" s="42">
        <f>'[1]Referencia Milho'!C23</f>
        <v>0.4</v>
      </c>
      <c r="D27" s="53">
        <f>'[1]Referencia Milho'!D23</f>
        <v>315</v>
      </c>
      <c r="E27" s="43">
        <f t="shared" si="1"/>
        <v>126</v>
      </c>
    </row>
    <row r="28" spans="1:5" x14ac:dyDescent="0.3">
      <c r="A28" s="23" t="s">
        <v>32</v>
      </c>
      <c r="B28" s="52" t="str">
        <f>'[1]Referencia Milho'!B24</f>
        <v>L</v>
      </c>
      <c r="C28" s="42">
        <f>'[1]Referencia Milho'!C24</f>
        <v>0.2</v>
      </c>
      <c r="D28" s="53">
        <f>'[1]Referencia Milho'!D24</f>
        <v>117</v>
      </c>
      <c r="E28" s="43">
        <f t="shared" si="1"/>
        <v>23.400000000000002</v>
      </c>
    </row>
    <row r="29" spans="1:5" x14ac:dyDescent="0.3">
      <c r="A29" s="23" t="s">
        <v>33</v>
      </c>
      <c r="B29" s="52" t="str">
        <f>'[1]Referencia Milho'!B25</f>
        <v>L</v>
      </c>
      <c r="C29" s="42">
        <f>'[1]Referencia Milho'!C25</f>
        <v>1</v>
      </c>
      <c r="D29" s="53">
        <f>'[1]Referencia Milho'!D25</f>
        <v>26</v>
      </c>
      <c r="E29" s="43">
        <f t="shared" si="1"/>
        <v>26</v>
      </c>
    </row>
    <row r="30" spans="1:5" x14ac:dyDescent="0.3">
      <c r="A30" s="23" t="s">
        <v>61</v>
      </c>
      <c r="B30" s="52" t="str">
        <f>'[1]Referencia Milho'!B26</f>
        <v>L</v>
      </c>
      <c r="C30" s="42">
        <f>'[1]Referencia Milho'!C26</f>
        <v>1.5</v>
      </c>
      <c r="D30" s="53">
        <f>'[1]Referencia Milho'!D26</f>
        <v>36</v>
      </c>
      <c r="E30" s="43">
        <f t="shared" si="1"/>
        <v>54</v>
      </c>
    </row>
    <row r="31" spans="1:5" x14ac:dyDescent="0.3">
      <c r="A31" s="23" t="s">
        <v>20</v>
      </c>
      <c r="B31" s="52" t="str">
        <f>'[1]Referencia Milho'!B27</f>
        <v>Kg</v>
      </c>
      <c r="C31" s="42">
        <f>'[1]Referencia Milho'!C27</f>
        <v>0.6</v>
      </c>
      <c r="D31" s="53">
        <f>'[1]Referencia Milho'!D27</f>
        <v>80.333333333333329</v>
      </c>
      <c r="E31" s="43">
        <f t="shared" si="1"/>
        <v>48.199999999999996</v>
      </c>
    </row>
    <row r="32" spans="1:5" x14ac:dyDescent="0.3">
      <c r="A32" s="23" t="s">
        <v>432</v>
      </c>
      <c r="B32" s="52" t="str">
        <f>'[1]Referencia Milho'!B28</f>
        <v>L</v>
      </c>
      <c r="C32" s="42">
        <f>'[1]Referencia Milho'!C28</f>
        <v>0.4</v>
      </c>
      <c r="D32" s="53">
        <f>'[1]Referencia Milho'!D28</f>
        <v>64.8</v>
      </c>
      <c r="E32" s="43">
        <f t="shared" si="1"/>
        <v>25.92</v>
      </c>
    </row>
    <row r="33" spans="1:5" x14ac:dyDescent="0.3">
      <c r="A33" s="23" t="s">
        <v>91</v>
      </c>
      <c r="B33" s="52" t="s">
        <v>79</v>
      </c>
      <c r="C33" s="42">
        <v>0.17</v>
      </c>
      <c r="D33" s="53">
        <f>'[1]Referencia Milho'!D30</f>
        <v>3420</v>
      </c>
      <c r="E33" s="43">
        <f t="shared" si="1"/>
        <v>581.40000000000009</v>
      </c>
    </row>
    <row r="34" spans="1:5" x14ac:dyDescent="0.3">
      <c r="A34" s="23" t="s">
        <v>93</v>
      </c>
      <c r="B34" s="52" t="s">
        <v>79</v>
      </c>
      <c r="C34" s="42">
        <v>0.22</v>
      </c>
      <c r="D34" s="53">
        <f>'[1]Referencia Milho'!D31</f>
        <v>3100</v>
      </c>
      <c r="E34" s="43">
        <f t="shared" si="1"/>
        <v>682</v>
      </c>
    </row>
    <row r="35" spans="1:5" x14ac:dyDescent="0.3">
      <c r="A35" s="23" t="s">
        <v>146</v>
      </c>
      <c r="B35" s="52" t="str">
        <f>'[1]Referencia Milho'!B29</f>
        <v>L</v>
      </c>
      <c r="C35" s="42">
        <f>'[1]Referencia Milho'!C29</f>
        <v>0.1</v>
      </c>
      <c r="D35" s="53">
        <f>'[1]Referencia Milho'!D29</f>
        <v>25.96</v>
      </c>
      <c r="E35" s="43">
        <f t="shared" si="1"/>
        <v>2.5960000000000001</v>
      </c>
    </row>
    <row r="36" spans="1:5" x14ac:dyDescent="0.3">
      <c r="A36" s="6" t="s">
        <v>45</v>
      </c>
      <c r="B36" s="38"/>
      <c r="C36" s="39"/>
      <c r="D36" s="39"/>
      <c r="E36" s="54">
        <f>SUM(E16:E35)</f>
        <v>2442.5840000000003</v>
      </c>
    </row>
    <row r="37" spans="1:5" x14ac:dyDescent="0.3">
      <c r="A37" s="29" t="s">
        <v>147</v>
      </c>
      <c r="B37" s="29"/>
      <c r="C37" s="40"/>
      <c r="D37" s="29"/>
      <c r="E37" s="8"/>
    </row>
    <row r="38" spans="1:5" x14ac:dyDescent="0.3">
      <c r="A38" s="23" t="s">
        <v>148</v>
      </c>
      <c r="B38" s="52" t="s">
        <v>149</v>
      </c>
      <c r="C38" s="42">
        <v>1</v>
      </c>
      <c r="D38" s="48">
        <v>143</v>
      </c>
      <c r="E38" s="53">
        <f>C38*D38</f>
        <v>143</v>
      </c>
    </row>
    <row r="39" spans="1:5" x14ac:dyDescent="0.3">
      <c r="A39" s="41" t="s">
        <v>150</v>
      </c>
      <c r="B39" s="52" t="s">
        <v>149</v>
      </c>
      <c r="C39" s="42">
        <v>1</v>
      </c>
      <c r="D39" s="48">
        <v>143</v>
      </c>
      <c r="E39" s="53">
        <f t="shared" ref="E39:E43" si="2">C39*D39</f>
        <v>143</v>
      </c>
    </row>
    <row r="40" spans="1:5" x14ac:dyDescent="0.3">
      <c r="A40" s="41" t="s">
        <v>151</v>
      </c>
      <c r="B40" s="52" t="s">
        <v>149</v>
      </c>
      <c r="C40" s="42">
        <v>1</v>
      </c>
      <c r="D40" s="48">
        <v>143</v>
      </c>
      <c r="E40" s="53">
        <f t="shared" si="2"/>
        <v>143</v>
      </c>
    </row>
    <row r="41" spans="1:5" x14ac:dyDescent="0.3">
      <c r="A41" s="41" t="s">
        <v>152</v>
      </c>
      <c r="B41" s="52" t="s">
        <v>149</v>
      </c>
      <c r="C41" s="42">
        <v>1</v>
      </c>
      <c r="D41" s="48">
        <v>143</v>
      </c>
      <c r="E41" s="53">
        <f t="shared" si="2"/>
        <v>143</v>
      </c>
    </row>
    <row r="42" spans="1:5" x14ac:dyDescent="0.3">
      <c r="A42" s="41" t="s">
        <v>153</v>
      </c>
      <c r="B42" s="52" t="s">
        <v>149</v>
      </c>
      <c r="C42" s="42">
        <v>1</v>
      </c>
      <c r="D42" s="53">
        <v>200</v>
      </c>
      <c r="E42" s="53">
        <f t="shared" si="2"/>
        <v>200</v>
      </c>
    </row>
    <row r="43" spans="1:5" x14ac:dyDescent="0.3">
      <c r="A43" s="41" t="s">
        <v>154</v>
      </c>
      <c r="B43" s="52" t="s">
        <v>149</v>
      </c>
      <c r="C43" s="42">
        <v>1</v>
      </c>
      <c r="D43" s="48">
        <v>143</v>
      </c>
      <c r="E43" s="53">
        <f t="shared" si="2"/>
        <v>143</v>
      </c>
    </row>
    <row r="44" spans="1:5" x14ac:dyDescent="0.3">
      <c r="A44" s="6" t="s">
        <v>51</v>
      </c>
      <c r="B44" s="38"/>
      <c r="C44" s="39"/>
      <c r="D44" s="39"/>
      <c r="E44" s="7">
        <f>SUM(E38:E43)</f>
        <v>915</v>
      </c>
    </row>
    <row r="45" spans="1:5" x14ac:dyDescent="0.3">
      <c r="A45" s="29" t="s">
        <v>155</v>
      </c>
      <c r="B45" s="55"/>
      <c r="C45" s="56"/>
      <c r="D45" s="40"/>
      <c r="E45" s="8"/>
    </row>
    <row r="46" spans="1:5" x14ac:dyDescent="0.3">
      <c r="A46" s="41" t="s">
        <v>109</v>
      </c>
      <c r="B46" s="52" t="s">
        <v>106</v>
      </c>
      <c r="C46" s="42">
        <v>1</v>
      </c>
      <c r="D46" s="43">
        <v>650</v>
      </c>
      <c r="E46" s="43">
        <f>C46*D46</f>
        <v>650</v>
      </c>
    </row>
    <row r="47" spans="1:5" x14ac:dyDescent="0.3">
      <c r="A47" s="41" t="s">
        <v>156</v>
      </c>
      <c r="B47" s="52" t="s">
        <v>157</v>
      </c>
      <c r="C47" s="42">
        <v>2</v>
      </c>
      <c r="D47" s="43">
        <v>200</v>
      </c>
      <c r="E47" s="43">
        <f>C47*D47</f>
        <v>400</v>
      </c>
    </row>
    <row r="48" spans="1:5" x14ac:dyDescent="0.3">
      <c r="A48" s="57" t="s">
        <v>103</v>
      </c>
      <c r="B48" s="58"/>
      <c r="C48" s="59"/>
      <c r="D48" s="60"/>
      <c r="E48" s="61">
        <f>SUM(E46:E47)</f>
        <v>1050</v>
      </c>
    </row>
    <row r="49" spans="1:5" x14ac:dyDescent="0.3">
      <c r="A49" s="44" t="s">
        <v>65</v>
      </c>
      <c r="B49" s="44"/>
      <c r="C49" s="44"/>
      <c r="D49" s="44"/>
      <c r="E49" s="45">
        <f>SUM(E14,E36,E44,E48)</f>
        <v>7082.2160000000003</v>
      </c>
    </row>
    <row r="52" spans="1:5" x14ac:dyDescent="0.3">
      <c r="A52" s="231" t="s">
        <v>53</v>
      </c>
      <c r="B52" s="232"/>
    </row>
    <row r="53" spans="1:5" x14ac:dyDescent="0.3">
      <c r="A53" s="22" t="str">
        <f>A10</f>
        <v>1-Insumos</v>
      </c>
      <c r="B53" s="32">
        <f>E14</f>
        <v>2674.6320000000001</v>
      </c>
    </row>
    <row r="54" spans="1:5" x14ac:dyDescent="0.3">
      <c r="A54" s="29" t="str">
        <f>A15</f>
        <v>2-Tratos Culturais</v>
      </c>
      <c r="B54" s="32">
        <f>E36</f>
        <v>2442.5840000000003</v>
      </c>
    </row>
    <row r="55" spans="1:5" x14ac:dyDescent="0.3">
      <c r="A55" s="29" t="str">
        <f>A37</f>
        <v>3-Serviços</v>
      </c>
      <c r="B55" s="32">
        <f>E44</f>
        <v>915</v>
      </c>
    </row>
    <row r="56" spans="1:5" x14ac:dyDescent="0.3">
      <c r="A56" s="29" t="str">
        <f>A45</f>
        <v>4-Outros custos</v>
      </c>
      <c r="B56" s="32">
        <f>E48</f>
        <v>1050</v>
      </c>
    </row>
    <row r="57" spans="1:5" x14ac:dyDescent="0.3">
      <c r="A57" s="14" t="s">
        <v>65</v>
      </c>
      <c r="B57" s="45">
        <f>SUM(B53:B56)</f>
        <v>7082.2160000000003</v>
      </c>
    </row>
    <row r="60" spans="1:5" x14ac:dyDescent="0.3">
      <c r="A60" s="226" t="str">
        <f>'[1]Café-Baixa'!A55:B55</f>
        <v>São Gotardo/MG  30 de Março de 2023</v>
      </c>
      <c r="B60" s="226"/>
      <c r="C60" s="226"/>
      <c r="D60" s="226"/>
    </row>
    <row r="61" spans="1:5" x14ac:dyDescent="0.3">
      <c r="A61" t="s">
        <v>54</v>
      </c>
    </row>
    <row r="62" spans="1:5" ht="15.6" x14ac:dyDescent="0.3">
      <c r="A62" s="210" t="s">
        <v>55</v>
      </c>
      <c r="B62" s="210"/>
      <c r="C62" s="210"/>
      <c r="D62" s="210"/>
    </row>
    <row r="63" spans="1:5" ht="15.6" x14ac:dyDescent="0.3">
      <c r="A63" s="210" t="s">
        <v>57</v>
      </c>
      <c r="B63" s="210"/>
      <c r="C63" s="210"/>
      <c r="D63" s="210"/>
    </row>
    <row r="64" spans="1:5" ht="15.6" x14ac:dyDescent="0.3">
      <c r="A64" s="210" t="s">
        <v>430</v>
      </c>
      <c r="B64" s="210"/>
      <c r="C64" s="210"/>
      <c r="D64" s="210"/>
    </row>
  </sheetData>
  <mergeCells count="21">
    <mergeCell ref="A60:B60"/>
    <mergeCell ref="C60:D60"/>
    <mergeCell ref="A52:B52"/>
    <mergeCell ref="A9:E9"/>
    <mergeCell ref="A1:A2"/>
    <mergeCell ref="B1:E2"/>
    <mergeCell ref="A3:B3"/>
    <mergeCell ref="C3:E3"/>
    <mergeCell ref="A4:B4"/>
    <mergeCell ref="C4:E4"/>
    <mergeCell ref="A5:B5"/>
    <mergeCell ref="C5:E5"/>
    <mergeCell ref="C6:E6"/>
    <mergeCell ref="A7:E7"/>
    <mergeCell ref="A8:E8"/>
    <mergeCell ref="C62:D62"/>
    <mergeCell ref="A63:B63"/>
    <mergeCell ref="C63:D63"/>
    <mergeCell ref="A64:B64"/>
    <mergeCell ref="C64:D64"/>
    <mergeCell ref="A62:B6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A3C3F-FCE3-4F3C-9044-DDDF2CC39F60}">
  <dimension ref="A1:E66"/>
  <sheetViews>
    <sheetView workbookViewId="0">
      <selection sqref="A1:E67"/>
    </sheetView>
  </sheetViews>
  <sheetFormatPr defaultRowHeight="14.4" x14ac:dyDescent="0.3"/>
  <cols>
    <col min="1" max="1" width="28.109375" bestFit="1" customWidth="1"/>
    <col min="2" max="2" width="13.33203125" bestFit="1" customWidth="1"/>
    <col min="3" max="3" width="14.5546875" bestFit="1" customWidth="1"/>
    <col min="4" max="5" width="14.88671875" customWidth="1"/>
  </cols>
  <sheetData>
    <row r="1" spans="1:5" ht="15" customHeight="1" x14ac:dyDescent="0.3">
      <c r="A1" s="227"/>
      <c r="B1" s="223" t="s">
        <v>0</v>
      </c>
      <c r="C1" s="223"/>
      <c r="D1" s="223"/>
      <c r="E1" s="223"/>
    </row>
    <row r="2" spans="1:5" ht="30" customHeight="1" x14ac:dyDescent="0.3">
      <c r="A2" s="227"/>
      <c r="B2" s="223"/>
      <c r="C2" s="223"/>
      <c r="D2" s="223"/>
      <c r="E2" s="223"/>
    </row>
    <row r="3" spans="1:5" ht="15.6" x14ac:dyDescent="0.3">
      <c r="A3" s="224" t="s">
        <v>140</v>
      </c>
      <c r="B3" s="224"/>
      <c r="C3" s="215" t="s">
        <v>281</v>
      </c>
      <c r="D3" s="216"/>
      <c r="E3" s="217"/>
    </row>
    <row r="4" spans="1:5" ht="15.6" x14ac:dyDescent="0.3">
      <c r="A4" s="225" t="s">
        <v>283</v>
      </c>
      <c r="B4" s="225"/>
      <c r="C4" s="215" t="s">
        <v>284</v>
      </c>
      <c r="D4" s="216"/>
      <c r="E4" s="217"/>
    </row>
    <row r="5" spans="1:5" ht="15.6" x14ac:dyDescent="0.3">
      <c r="A5" s="214" t="s">
        <v>485</v>
      </c>
      <c r="B5" s="214"/>
      <c r="C5" s="215" t="s">
        <v>278</v>
      </c>
      <c r="D5" s="216"/>
      <c r="E5" s="217"/>
    </row>
    <row r="6" spans="1:5" ht="15.6" x14ac:dyDescent="0.3">
      <c r="A6" s="75" t="s">
        <v>271</v>
      </c>
      <c r="B6" s="79" t="s">
        <v>498</v>
      </c>
      <c r="C6" s="215" t="s">
        <v>279</v>
      </c>
      <c r="D6" s="216"/>
      <c r="E6" s="217"/>
    </row>
    <row r="7" spans="1:5" x14ac:dyDescent="0.3">
      <c r="A7" s="240" t="s">
        <v>444</v>
      </c>
      <c r="B7" s="241"/>
      <c r="C7" s="241"/>
      <c r="D7" s="241"/>
      <c r="E7" s="242"/>
    </row>
    <row r="8" spans="1:5" x14ac:dyDescent="0.3">
      <c r="A8" s="246" t="s">
        <v>280</v>
      </c>
      <c r="B8" s="228"/>
      <c r="C8" s="228"/>
      <c r="D8" s="228"/>
      <c r="E8" s="228"/>
    </row>
    <row r="9" spans="1:5" x14ac:dyDescent="0.3">
      <c r="A9" s="230" t="s">
        <v>7</v>
      </c>
      <c r="B9" s="230"/>
      <c r="C9" s="230"/>
      <c r="D9" s="230"/>
      <c r="E9" s="230"/>
    </row>
    <row r="10" spans="1:5" x14ac:dyDescent="0.3">
      <c r="A10" s="22" t="s">
        <v>142</v>
      </c>
      <c r="B10" s="22" t="s">
        <v>9</v>
      </c>
      <c r="C10" s="22" t="s">
        <v>10</v>
      </c>
      <c r="D10" s="22" t="s">
        <v>11</v>
      </c>
      <c r="E10" s="36" t="s">
        <v>12</v>
      </c>
    </row>
    <row r="11" spans="1:5" x14ac:dyDescent="0.3">
      <c r="A11" s="23" t="s">
        <v>143</v>
      </c>
      <c r="B11" s="52" t="str">
        <f>'[1]Referencia Milho'!B6</f>
        <v>Ton</v>
      </c>
      <c r="C11" s="23">
        <v>1.5</v>
      </c>
      <c r="D11" s="25">
        <f>'[1]Referencia Milho'!D6</f>
        <v>240</v>
      </c>
      <c r="E11" s="25">
        <f t="shared" ref="E11:E12" si="0">C11*D11</f>
        <v>360</v>
      </c>
    </row>
    <row r="12" spans="1:5" x14ac:dyDescent="0.3">
      <c r="A12" s="23" t="s">
        <v>75</v>
      </c>
      <c r="B12" s="52" t="s">
        <v>14</v>
      </c>
      <c r="C12" s="23">
        <f>'[1]Referencia Milho'!C7</f>
        <v>0.4</v>
      </c>
      <c r="D12" s="25">
        <f>'[1]Referencia Milho'!D7</f>
        <v>3292.5</v>
      </c>
      <c r="E12" s="25">
        <f t="shared" si="0"/>
        <v>1317</v>
      </c>
    </row>
    <row r="13" spans="1:5" x14ac:dyDescent="0.3">
      <c r="A13" s="23" t="s">
        <v>78</v>
      </c>
      <c r="B13" s="52" t="s">
        <v>144</v>
      </c>
      <c r="C13" s="23">
        <v>1.2</v>
      </c>
      <c r="D13" s="25">
        <f>'[1]LISTA INSUMOS'!B92</f>
        <v>931.36</v>
      </c>
      <c r="E13" s="25">
        <f>C13*D13</f>
        <v>1117.6320000000001</v>
      </c>
    </row>
    <row r="14" spans="1:5" x14ac:dyDescent="0.3">
      <c r="A14" s="6" t="s">
        <v>36</v>
      </c>
      <c r="B14" s="38"/>
      <c r="C14" s="39"/>
      <c r="D14" s="39"/>
      <c r="E14" s="7">
        <f>SUM(E11:E13)</f>
        <v>2794.6320000000001</v>
      </c>
    </row>
    <row r="15" spans="1:5" x14ac:dyDescent="0.3">
      <c r="A15" s="29" t="s">
        <v>145</v>
      </c>
      <c r="B15" s="29"/>
      <c r="C15" s="40"/>
      <c r="D15" s="29"/>
      <c r="E15" s="8"/>
    </row>
    <row r="16" spans="1:5" x14ac:dyDescent="0.3">
      <c r="A16" s="23" t="s">
        <v>69</v>
      </c>
      <c r="B16" s="52" t="str">
        <f>'[1]Referencia Milho'!B11</f>
        <v>L</v>
      </c>
      <c r="C16" s="42">
        <f>'[1]Referencia Milho'!C11</f>
        <v>2.5</v>
      </c>
      <c r="D16" s="53">
        <f>'[1]Referencia Milho'!D11</f>
        <v>73</v>
      </c>
      <c r="E16" s="43">
        <f>C16*D16</f>
        <v>182.5</v>
      </c>
    </row>
    <row r="17" spans="1:5" x14ac:dyDescent="0.3">
      <c r="A17" s="23" t="s">
        <v>29</v>
      </c>
      <c r="B17" s="52" t="str">
        <f>'[1]Referencia Milho'!B12</f>
        <v>Kg</v>
      </c>
      <c r="C17" s="42">
        <f>'[1]Referencia Milho'!C12</f>
        <v>1.8</v>
      </c>
      <c r="D17" s="53">
        <f>'[1]Referencia Milho'!D12</f>
        <v>48.325000000000003</v>
      </c>
      <c r="E17" s="43">
        <f t="shared" ref="E17:E35" si="1">C17*D17</f>
        <v>86.985000000000014</v>
      </c>
    </row>
    <row r="18" spans="1:5" x14ac:dyDescent="0.3">
      <c r="A18" s="23" t="s">
        <v>30</v>
      </c>
      <c r="B18" s="52" t="str">
        <f>'[1]Referencia Milho'!B13</f>
        <v>L</v>
      </c>
      <c r="C18" s="42">
        <f>'[1]Referencia Milho'!C13</f>
        <v>2</v>
      </c>
      <c r="D18" s="53">
        <f>'[1]Referencia Milho'!D13</f>
        <v>65.5</v>
      </c>
      <c r="E18" s="43">
        <f t="shared" si="1"/>
        <v>131</v>
      </c>
    </row>
    <row r="19" spans="1:5" x14ac:dyDescent="0.3">
      <c r="A19" s="41" t="s">
        <v>31</v>
      </c>
      <c r="B19" s="52" t="str">
        <f>'[1]Referencia Milho'!B14</f>
        <v>Kg</v>
      </c>
      <c r="C19" s="42">
        <f>'[1]Referencia Milho'!C14</f>
        <v>0.08</v>
      </c>
      <c r="D19" s="53">
        <f>'[1]Referencia Milho'!D14</f>
        <v>531</v>
      </c>
      <c r="E19" s="43">
        <f t="shared" si="1"/>
        <v>42.480000000000004</v>
      </c>
    </row>
    <row r="20" spans="1:5" x14ac:dyDescent="0.3">
      <c r="A20" s="23" t="s">
        <v>21</v>
      </c>
      <c r="B20" s="52" t="str">
        <f>'[1]Referencia Milho'!B15</f>
        <v>L</v>
      </c>
      <c r="C20" s="42">
        <f>'[1]Referencia Milho'!C15</f>
        <v>1</v>
      </c>
      <c r="D20" s="53">
        <f>'[1]Referencia Milho'!D15</f>
        <v>52</v>
      </c>
      <c r="E20" s="43">
        <f t="shared" si="1"/>
        <v>52</v>
      </c>
    </row>
    <row r="21" spans="1:5" x14ac:dyDescent="0.3">
      <c r="A21" s="23" t="s">
        <v>69</v>
      </c>
      <c r="B21" s="52" t="str">
        <f>'[1]Referencia Milho'!B16</f>
        <v>L</v>
      </c>
      <c r="C21" s="42">
        <f>'[1]Referencia Milho'!C16</f>
        <v>2.5</v>
      </c>
      <c r="D21" s="53">
        <f>'[1]Referencia Milho'!D16</f>
        <v>73</v>
      </c>
      <c r="E21" s="43">
        <f t="shared" si="1"/>
        <v>182.5</v>
      </c>
    </row>
    <row r="22" spans="1:5" x14ac:dyDescent="0.3">
      <c r="A22" s="23" t="s">
        <v>29</v>
      </c>
      <c r="B22" s="52" t="str">
        <f>'[1]Referencia Milho'!B17</f>
        <v>Kg</v>
      </c>
      <c r="C22" s="42">
        <f>'[1]Referencia Milho'!C17</f>
        <v>1.8</v>
      </c>
      <c r="D22" s="53">
        <f>'[1]Referencia Milho'!D17</f>
        <v>48.325000000000003</v>
      </c>
      <c r="E22" s="43">
        <f t="shared" si="1"/>
        <v>86.985000000000014</v>
      </c>
    </row>
    <row r="23" spans="1:5" x14ac:dyDescent="0.3">
      <c r="A23" s="23" t="s">
        <v>22</v>
      </c>
      <c r="B23" s="52" t="str">
        <f>'[1]Referencia Milho'!B18</f>
        <v>L</v>
      </c>
      <c r="C23" s="42">
        <f>'[1]Referencia Milho'!C18</f>
        <v>0.2</v>
      </c>
      <c r="D23" s="53">
        <f>'[1]Referencia Milho'!D18</f>
        <v>200.41</v>
      </c>
      <c r="E23" s="43">
        <f t="shared" si="1"/>
        <v>40.082000000000001</v>
      </c>
    </row>
    <row r="24" spans="1:5" x14ac:dyDescent="0.3">
      <c r="A24" s="23" t="s">
        <v>23</v>
      </c>
      <c r="B24" s="52" t="str">
        <f>'[1]Referencia Milho'!B19</f>
        <v>L</v>
      </c>
      <c r="C24" s="42">
        <f>'[1]Referencia Milho'!C19</f>
        <v>1</v>
      </c>
      <c r="D24" s="53">
        <f>'[1]Referencia Milho'!D19</f>
        <v>37.5</v>
      </c>
      <c r="E24" s="43">
        <f t="shared" si="1"/>
        <v>37.5</v>
      </c>
    </row>
    <row r="25" spans="1:5" x14ac:dyDescent="0.3">
      <c r="A25" s="23" t="s">
        <v>146</v>
      </c>
      <c r="B25" s="52" t="str">
        <f>'[1]Referencia Milho'!B20</f>
        <v>L</v>
      </c>
      <c r="C25" s="42">
        <f>'[1]Referencia Milho'!C20</f>
        <v>0.1</v>
      </c>
      <c r="D25" s="53">
        <f>'[1]Referencia Milho'!D20</f>
        <v>25.96</v>
      </c>
      <c r="E25" s="43">
        <f t="shared" si="1"/>
        <v>2.5960000000000001</v>
      </c>
    </row>
    <row r="26" spans="1:5" x14ac:dyDescent="0.3">
      <c r="A26" s="23" t="s">
        <v>24</v>
      </c>
      <c r="B26" s="52" t="str">
        <f>'[1]Referencia Milho'!B22</f>
        <v>L</v>
      </c>
      <c r="C26" s="42">
        <f>'[1]Referencia Milho'!C22</f>
        <v>0.15</v>
      </c>
      <c r="D26" s="53">
        <f>'[1]Referencia Milho'!D22</f>
        <v>189.6</v>
      </c>
      <c r="E26" s="43">
        <f t="shared" si="1"/>
        <v>28.439999999999998</v>
      </c>
    </row>
    <row r="27" spans="1:5" x14ac:dyDescent="0.3">
      <c r="A27" s="23" t="s">
        <v>25</v>
      </c>
      <c r="B27" s="52" t="str">
        <f>'[1]Referencia Milho'!B23</f>
        <v>L</v>
      </c>
      <c r="C27" s="42">
        <f>'[1]Referencia Milho'!C23</f>
        <v>0.4</v>
      </c>
      <c r="D27" s="53">
        <f>'[1]Referencia Milho'!D23</f>
        <v>315</v>
      </c>
      <c r="E27" s="43">
        <f t="shared" si="1"/>
        <v>126</v>
      </c>
    </row>
    <row r="28" spans="1:5" x14ac:dyDescent="0.3">
      <c r="A28" s="23" t="s">
        <v>32</v>
      </c>
      <c r="B28" s="52" t="str">
        <f>'[1]Referencia Milho'!B24</f>
        <v>L</v>
      </c>
      <c r="C28" s="42">
        <f>'[1]Referencia Milho'!C24</f>
        <v>0.2</v>
      </c>
      <c r="D28" s="53">
        <f>'[1]Referencia Milho'!D24</f>
        <v>117</v>
      </c>
      <c r="E28" s="43">
        <f t="shared" si="1"/>
        <v>23.400000000000002</v>
      </c>
    </row>
    <row r="29" spans="1:5" x14ac:dyDescent="0.3">
      <c r="A29" s="23" t="s">
        <v>33</v>
      </c>
      <c r="B29" s="52" t="str">
        <f>'[1]Referencia Milho'!B25</f>
        <v>L</v>
      </c>
      <c r="C29" s="42">
        <f>'[1]Referencia Milho'!C25</f>
        <v>1</v>
      </c>
      <c r="D29" s="53">
        <f>'[1]Referencia Milho'!D25</f>
        <v>26</v>
      </c>
      <c r="E29" s="43">
        <f t="shared" si="1"/>
        <v>26</v>
      </c>
    </row>
    <row r="30" spans="1:5" x14ac:dyDescent="0.3">
      <c r="A30" s="23" t="s">
        <v>61</v>
      </c>
      <c r="B30" s="52" t="str">
        <f>'[1]Referencia Milho'!B26</f>
        <v>L</v>
      </c>
      <c r="C30" s="42">
        <f>'[1]Referencia Milho'!C26</f>
        <v>1.5</v>
      </c>
      <c r="D30" s="53">
        <f>'[1]Referencia Milho'!D26</f>
        <v>36</v>
      </c>
      <c r="E30" s="43">
        <f t="shared" si="1"/>
        <v>54</v>
      </c>
    </row>
    <row r="31" spans="1:5" x14ac:dyDescent="0.3">
      <c r="A31" s="23" t="s">
        <v>20</v>
      </c>
      <c r="B31" s="52" t="str">
        <f>'[1]Referencia Milho'!B27</f>
        <v>Kg</v>
      </c>
      <c r="C31" s="42">
        <f>'[1]Referencia Milho'!C27</f>
        <v>0.6</v>
      </c>
      <c r="D31" s="53">
        <f>'[1]Referencia Milho'!D27</f>
        <v>80.333333333333329</v>
      </c>
      <c r="E31" s="43">
        <f t="shared" si="1"/>
        <v>48.199999999999996</v>
      </c>
    </row>
    <row r="32" spans="1:5" x14ac:dyDescent="0.3">
      <c r="A32" s="23" t="s">
        <v>432</v>
      </c>
      <c r="B32" s="52" t="str">
        <f>'[1]Referencia Milho'!B28</f>
        <v>L</v>
      </c>
      <c r="C32" s="42">
        <f>'[1]Referencia Milho'!C28</f>
        <v>0.4</v>
      </c>
      <c r="D32" s="53">
        <f>'[1]Referencia Milho'!D28</f>
        <v>64.8</v>
      </c>
      <c r="E32" s="43">
        <f t="shared" si="1"/>
        <v>25.92</v>
      </c>
    </row>
    <row r="33" spans="1:5" x14ac:dyDescent="0.3">
      <c r="A33" s="23" t="s">
        <v>91</v>
      </c>
      <c r="B33" s="52" t="s">
        <v>79</v>
      </c>
      <c r="C33" s="42">
        <v>0.3</v>
      </c>
      <c r="D33" s="53">
        <f>'[1]Referencia Milho'!D30</f>
        <v>3420</v>
      </c>
      <c r="E33" s="43">
        <f t="shared" si="1"/>
        <v>1026</v>
      </c>
    </row>
    <row r="34" spans="1:5" x14ac:dyDescent="0.3">
      <c r="A34" s="23" t="s">
        <v>93</v>
      </c>
      <c r="B34" s="52" t="s">
        <v>79</v>
      </c>
      <c r="C34" s="42">
        <v>0.4</v>
      </c>
      <c r="D34" s="53">
        <f>'[1]Referencia Milho'!D31</f>
        <v>3100</v>
      </c>
      <c r="E34" s="43">
        <f t="shared" si="1"/>
        <v>1240</v>
      </c>
    </row>
    <row r="35" spans="1:5" x14ac:dyDescent="0.3">
      <c r="A35" s="23" t="s">
        <v>146</v>
      </c>
      <c r="B35" s="52" t="str">
        <f>'[1]Referencia Milho'!B29</f>
        <v>L</v>
      </c>
      <c r="C35" s="42">
        <f>'[1]Referencia Milho'!C29</f>
        <v>0.1</v>
      </c>
      <c r="D35" s="53">
        <f>'[1]Referencia Milho'!D29</f>
        <v>25.96</v>
      </c>
      <c r="E35" s="43">
        <f t="shared" si="1"/>
        <v>2.5960000000000001</v>
      </c>
    </row>
    <row r="36" spans="1:5" x14ac:dyDescent="0.3">
      <c r="A36" s="6" t="s">
        <v>45</v>
      </c>
      <c r="B36" s="38"/>
      <c r="C36" s="39"/>
      <c r="D36" s="39"/>
      <c r="E36" s="54">
        <f>SUM(E16:E35)</f>
        <v>3445.1839999999997</v>
      </c>
    </row>
    <row r="37" spans="1:5" x14ac:dyDescent="0.3">
      <c r="A37" s="29" t="s">
        <v>147</v>
      </c>
      <c r="B37" s="29"/>
      <c r="C37" s="40"/>
      <c r="D37" s="29"/>
      <c r="E37" s="8"/>
    </row>
    <row r="38" spans="1:5" x14ac:dyDescent="0.3">
      <c r="A38" s="23" t="s">
        <v>148</v>
      </c>
      <c r="B38" s="52" t="s">
        <v>149</v>
      </c>
      <c r="C38" s="42">
        <v>1</v>
      </c>
      <c r="D38" s="48">
        <v>143</v>
      </c>
      <c r="E38" s="53">
        <f>C38*D38</f>
        <v>143</v>
      </c>
    </row>
    <row r="39" spans="1:5" x14ac:dyDescent="0.3">
      <c r="A39" s="41" t="s">
        <v>150</v>
      </c>
      <c r="B39" s="52" t="s">
        <v>149</v>
      </c>
      <c r="C39" s="42">
        <v>1</v>
      </c>
      <c r="D39" s="48">
        <v>143</v>
      </c>
      <c r="E39" s="53">
        <f t="shared" ref="E39:E43" si="2">C39*D39</f>
        <v>143</v>
      </c>
    </row>
    <row r="40" spans="1:5" x14ac:dyDescent="0.3">
      <c r="A40" s="41" t="s">
        <v>151</v>
      </c>
      <c r="B40" s="52" t="s">
        <v>149</v>
      </c>
      <c r="C40" s="42">
        <v>1</v>
      </c>
      <c r="D40" s="48">
        <v>143</v>
      </c>
      <c r="E40" s="53">
        <f t="shared" si="2"/>
        <v>143</v>
      </c>
    </row>
    <row r="41" spans="1:5" x14ac:dyDescent="0.3">
      <c r="A41" s="41" t="s">
        <v>152</v>
      </c>
      <c r="B41" s="52" t="s">
        <v>149</v>
      </c>
      <c r="C41" s="42">
        <v>1</v>
      </c>
      <c r="D41" s="48">
        <v>143</v>
      </c>
      <c r="E41" s="53">
        <f t="shared" si="2"/>
        <v>143</v>
      </c>
    </row>
    <row r="42" spans="1:5" x14ac:dyDescent="0.3">
      <c r="A42" s="41" t="s">
        <v>153</v>
      </c>
      <c r="B42" s="52" t="s">
        <v>149</v>
      </c>
      <c r="C42" s="42">
        <v>1</v>
      </c>
      <c r="D42" s="53">
        <v>200</v>
      </c>
      <c r="E42" s="53">
        <f t="shared" si="2"/>
        <v>200</v>
      </c>
    </row>
    <row r="43" spans="1:5" x14ac:dyDescent="0.3">
      <c r="A43" s="41" t="s">
        <v>154</v>
      </c>
      <c r="B43" s="52" t="s">
        <v>149</v>
      </c>
      <c r="C43" s="42">
        <v>1</v>
      </c>
      <c r="D43" s="48">
        <v>143</v>
      </c>
      <c r="E43" s="53">
        <f t="shared" si="2"/>
        <v>143</v>
      </c>
    </row>
    <row r="44" spans="1:5" x14ac:dyDescent="0.3">
      <c r="A44" s="6" t="s">
        <v>51</v>
      </c>
      <c r="B44" s="38"/>
      <c r="C44" s="39"/>
      <c r="D44" s="39"/>
      <c r="E44" s="7">
        <f>SUM(E38:E43)</f>
        <v>915</v>
      </c>
    </row>
    <row r="45" spans="1:5" x14ac:dyDescent="0.3">
      <c r="A45" s="29" t="s">
        <v>155</v>
      </c>
      <c r="B45" s="55"/>
      <c r="C45" s="56"/>
      <c r="D45" s="40"/>
      <c r="E45" s="8"/>
    </row>
    <row r="46" spans="1:5" x14ac:dyDescent="0.3">
      <c r="A46" s="41" t="s">
        <v>109</v>
      </c>
      <c r="B46" s="52" t="s">
        <v>106</v>
      </c>
      <c r="C46" s="42">
        <v>1</v>
      </c>
      <c r="D46" s="43">
        <v>850</v>
      </c>
      <c r="E46" s="43">
        <f>C46*D46</f>
        <v>850</v>
      </c>
    </row>
    <row r="47" spans="1:5" x14ac:dyDescent="0.3">
      <c r="A47" s="41" t="s">
        <v>158</v>
      </c>
      <c r="B47" s="172" t="s">
        <v>159</v>
      </c>
      <c r="C47" s="42">
        <v>200</v>
      </c>
      <c r="D47" s="43">
        <v>3</v>
      </c>
      <c r="E47" s="43">
        <f>C47*D47</f>
        <v>600</v>
      </c>
    </row>
    <row r="48" spans="1:5" x14ac:dyDescent="0.3">
      <c r="A48" s="41" t="s">
        <v>44</v>
      </c>
      <c r="B48" s="52" t="s">
        <v>159</v>
      </c>
      <c r="C48" s="42">
        <v>1</v>
      </c>
      <c r="D48" s="43">
        <v>264</v>
      </c>
      <c r="E48" s="43">
        <f>C48*D48</f>
        <v>264</v>
      </c>
    </row>
    <row r="49" spans="1:5" x14ac:dyDescent="0.3">
      <c r="A49" s="41" t="s">
        <v>156</v>
      </c>
      <c r="B49" s="52" t="s">
        <v>157</v>
      </c>
      <c r="C49" s="42">
        <v>2</v>
      </c>
      <c r="D49" s="43">
        <v>200</v>
      </c>
      <c r="E49" s="43">
        <f>C49*D49</f>
        <v>400</v>
      </c>
    </row>
    <row r="50" spans="1:5" x14ac:dyDescent="0.3">
      <c r="A50" s="57" t="s">
        <v>103</v>
      </c>
      <c r="B50" s="58"/>
      <c r="C50" s="59"/>
      <c r="D50" s="60"/>
      <c r="E50" s="61">
        <f>SUM(E46:E49)</f>
        <v>2114</v>
      </c>
    </row>
    <row r="51" spans="1:5" x14ac:dyDescent="0.3">
      <c r="A51" s="44" t="s">
        <v>65</v>
      </c>
      <c r="B51" s="44"/>
      <c r="C51" s="44"/>
      <c r="D51" s="44"/>
      <c r="E51" s="45">
        <f>SUM(E14,E36,E44,E50)</f>
        <v>9268.8159999999989</v>
      </c>
    </row>
    <row r="54" spans="1:5" x14ac:dyDescent="0.3">
      <c r="A54" s="231" t="s">
        <v>53</v>
      </c>
      <c r="B54" s="232"/>
    </row>
    <row r="55" spans="1:5" x14ac:dyDescent="0.3">
      <c r="A55" s="22" t="str">
        <f>A10</f>
        <v>1-Insumos</v>
      </c>
      <c r="B55" s="32">
        <f>E14</f>
        <v>2794.6320000000001</v>
      </c>
    </row>
    <row r="56" spans="1:5" x14ac:dyDescent="0.3">
      <c r="A56" s="29" t="str">
        <f>A15</f>
        <v>2-Tratos Culturais</v>
      </c>
      <c r="B56" s="32">
        <f>E36</f>
        <v>3445.1839999999997</v>
      </c>
    </row>
    <row r="57" spans="1:5" x14ac:dyDescent="0.3">
      <c r="A57" s="29" t="str">
        <f>A37</f>
        <v>3-Serviços</v>
      </c>
      <c r="B57" s="32">
        <f>E44</f>
        <v>915</v>
      </c>
    </row>
    <row r="58" spans="1:5" x14ac:dyDescent="0.3">
      <c r="A58" s="29" t="str">
        <f>A45</f>
        <v>4-Outros custos</v>
      </c>
      <c r="B58" s="32">
        <f>E50</f>
        <v>2114</v>
      </c>
    </row>
    <row r="59" spans="1:5" x14ac:dyDescent="0.3">
      <c r="A59" s="14" t="s">
        <v>65</v>
      </c>
      <c r="B59" s="45">
        <f>SUM(B55:B58)</f>
        <v>9268.8159999999989</v>
      </c>
    </row>
    <row r="62" spans="1:5" x14ac:dyDescent="0.3">
      <c r="A62" s="226" t="str">
        <f>'[1]Café-Baixa'!A55:B55</f>
        <v>São Gotardo/MG  30 de Março de 2023</v>
      </c>
      <c r="B62" s="226"/>
      <c r="C62" s="226"/>
      <c r="D62" s="226"/>
    </row>
    <row r="63" spans="1:5" x14ac:dyDescent="0.3">
      <c r="A63" t="s">
        <v>54</v>
      </c>
    </row>
    <row r="64" spans="1:5" ht="15.6" x14ac:dyDescent="0.3">
      <c r="A64" s="210" t="s">
        <v>55</v>
      </c>
      <c r="B64" s="210"/>
      <c r="C64" s="210"/>
      <c r="D64" s="210"/>
    </row>
    <row r="65" spans="1:4" ht="15.6" x14ac:dyDescent="0.3">
      <c r="A65" s="210" t="s">
        <v>57</v>
      </c>
      <c r="B65" s="210"/>
      <c r="C65" s="210"/>
      <c r="D65" s="210"/>
    </row>
    <row r="66" spans="1:4" ht="15.6" x14ac:dyDescent="0.3">
      <c r="A66" s="210" t="s">
        <v>430</v>
      </c>
      <c r="B66" s="210"/>
      <c r="C66" s="210"/>
      <c r="D66" s="210"/>
    </row>
  </sheetData>
  <mergeCells count="21">
    <mergeCell ref="A62:B62"/>
    <mergeCell ref="C62:D62"/>
    <mergeCell ref="A54:B54"/>
    <mergeCell ref="A9:E9"/>
    <mergeCell ref="A1:A2"/>
    <mergeCell ref="B1:E2"/>
    <mergeCell ref="A3:B3"/>
    <mergeCell ref="A4:B4"/>
    <mergeCell ref="C4:E4"/>
    <mergeCell ref="C3:E3"/>
    <mergeCell ref="C5:E5"/>
    <mergeCell ref="C6:E6"/>
    <mergeCell ref="A5:B5"/>
    <mergeCell ref="A7:E7"/>
    <mergeCell ref="A8:E8"/>
    <mergeCell ref="A64:B64"/>
    <mergeCell ref="C64:D64"/>
    <mergeCell ref="A65:B65"/>
    <mergeCell ref="C65:D65"/>
    <mergeCell ref="A66:B66"/>
    <mergeCell ref="C66:D6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78A6-3FF2-42C8-AFFB-611CFE81AB4E}">
  <dimension ref="A1:E51"/>
  <sheetViews>
    <sheetView zoomScaleNormal="100" workbookViewId="0">
      <selection activeCell="A6" sqref="A6"/>
    </sheetView>
  </sheetViews>
  <sheetFormatPr defaultRowHeight="14.4" x14ac:dyDescent="0.3"/>
  <cols>
    <col min="1" max="1" width="28.109375" bestFit="1" customWidth="1"/>
    <col min="2" max="2" width="14.88671875" customWidth="1"/>
    <col min="3" max="3" width="14.5546875" bestFit="1" customWidth="1"/>
    <col min="4" max="4" width="14.33203125" customWidth="1"/>
    <col min="5" max="5" width="14.109375" customWidth="1"/>
  </cols>
  <sheetData>
    <row r="1" spans="1:5" ht="20.25" customHeight="1" x14ac:dyDescent="0.3">
      <c r="A1" s="227"/>
      <c r="B1" s="223" t="s">
        <v>0</v>
      </c>
      <c r="C1" s="223"/>
      <c r="D1" s="223"/>
      <c r="E1" s="223"/>
    </row>
    <row r="2" spans="1:5" ht="30" customHeight="1" x14ac:dyDescent="0.3">
      <c r="A2" s="227"/>
      <c r="B2" s="223"/>
      <c r="C2" s="223"/>
      <c r="D2" s="223"/>
      <c r="E2" s="223"/>
    </row>
    <row r="3" spans="1:5" ht="15.6" x14ac:dyDescent="0.3">
      <c r="A3" s="224" t="s">
        <v>420</v>
      </c>
      <c r="B3" s="224"/>
      <c r="C3" s="215" t="s">
        <v>324</v>
      </c>
      <c r="D3" s="216"/>
      <c r="E3" s="217"/>
    </row>
    <row r="4" spans="1:5" ht="15.6" x14ac:dyDescent="0.3">
      <c r="A4" s="225" t="s">
        <v>59</v>
      </c>
      <c r="B4" s="225"/>
      <c r="C4" s="215" t="s">
        <v>422</v>
      </c>
      <c r="D4" s="216"/>
      <c r="E4" s="217"/>
    </row>
    <row r="5" spans="1:5" ht="15.6" x14ac:dyDescent="0.3">
      <c r="A5" s="214" t="s">
        <v>485</v>
      </c>
      <c r="B5" s="214"/>
      <c r="C5" s="215" t="s">
        <v>419</v>
      </c>
      <c r="D5" s="216"/>
      <c r="E5" s="217"/>
    </row>
    <row r="6" spans="1:5" ht="15.6" x14ac:dyDescent="0.3">
      <c r="A6" s="185" t="s">
        <v>541</v>
      </c>
      <c r="B6" s="186"/>
      <c r="C6" s="215" t="s">
        <v>423</v>
      </c>
      <c r="D6" s="216"/>
      <c r="E6" s="217"/>
    </row>
    <row r="7" spans="1:5" x14ac:dyDescent="0.3">
      <c r="A7" s="240" t="s">
        <v>444</v>
      </c>
      <c r="B7" s="241"/>
      <c r="C7" s="241"/>
      <c r="D7" s="241"/>
      <c r="E7" s="242"/>
    </row>
    <row r="8" spans="1:5" x14ac:dyDescent="0.3">
      <c r="A8" s="246" t="s">
        <v>280</v>
      </c>
      <c r="B8" s="228"/>
      <c r="C8" s="228"/>
      <c r="D8" s="228"/>
      <c r="E8" s="228"/>
    </row>
    <row r="9" spans="1:5" x14ac:dyDescent="0.3">
      <c r="A9" s="230" t="s">
        <v>7</v>
      </c>
      <c r="B9" s="230"/>
      <c r="C9" s="230"/>
      <c r="D9" s="230"/>
      <c r="E9" s="230"/>
    </row>
    <row r="10" spans="1:5" x14ac:dyDescent="0.3">
      <c r="A10" s="22" t="s">
        <v>142</v>
      </c>
      <c r="B10" s="22" t="s">
        <v>9</v>
      </c>
      <c r="C10" s="22" t="s">
        <v>10</v>
      </c>
      <c r="D10" s="22" t="s">
        <v>11</v>
      </c>
      <c r="E10" s="36" t="s">
        <v>12</v>
      </c>
    </row>
    <row r="11" spans="1:5" x14ac:dyDescent="0.3">
      <c r="A11" s="23" t="s">
        <v>143</v>
      </c>
      <c r="B11" s="52" t="s">
        <v>14</v>
      </c>
      <c r="C11" s="23">
        <v>1</v>
      </c>
      <c r="D11" s="25">
        <v>236.5</v>
      </c>
      <c r="E11" s="25">
        <f>C11*D11</f>
        <v>236.5</v>
      </c>
    </row>
    <row r="12" spans="1:5" x14ac:dyDescent="0.3">
      <c r="A12" s="23" t="s">
        <v>75</v>
      </c>
      <c r="B12" s="52" t="s">
        <v>14</v>
      </c>
      <c r="C12" s="23">
        <v>0.4</v>
      </c>
      <c r="D12" s="25">
        <v>5500</v>
      </c>
      <c r="E12" s="25">
        <f t="shared" ref="E12:E13" si="0">C12*D12</f>
        <v>2200</v>
      </c>
    </row>
    <row r="13" spans="1:5" x14ac:dyDescent="0.3">
      <c r="A13" s="23" t="s">
        <v>78</v>
      </c>
      <c r="B13" s="52" t="s">
        <v>144</v>
      </c>
      <c r="C13" s="23">
        <v>1.2</v>
      </c>
      <c r="D13" s="25">
        <f>'[1]LISTA INSUMOS'!B93</f>
        <v>865.81000000000006</v>
      </c>
      <c r="E13" s="25">
        <f t="shared" si="0"/>
        <v>1038.972</v>
      </c>
    </row>
    <row r="14" spans="1:5" x14ac:dyDescent="0.3">
      <c r="A14" s="44" t="s">
        <v>36</v>
      </c>
      <c r="B14" s="125"/>
      <c r="C14" s="126"/>
      <c r="D14" s="126"/>
      <c r="E14" s="45">
        <f>SUM(E11:E13)</f>
        <v>3475.4719999999998</v>
      </c>
    </row>
    <row r="15" spans="1:5" x14ac:dyDescent="0.3">
      <c r="A15" s="22" t="s">
        <v>145</v>
      </c>
      <c r="B15" s="22"/>
      <c r="C15" s="140"/>
      <c r="D15" s="22"/>
      <c r="E15" s="1"/>
    </row>
    <row r="16" spans="1:5" x14ac:dyDescent="0.3">
      <c r="A16" s="23" t="s">
        <v>29</v>
      </c>
      <c r="B16" s="52" t="s">
        <v>79</v>
      </c>
      <c r="C16" s="23">
        <v>1</v>
      </c>
      <c r="D16" s="25">
        <f>'[1]Referencia Milho'!D12</f>
        <v>48.325000000000003</v>
      </c>
      <c r="E16" s="25">
        <f t="shared" ref="E16:E24" si="1">C16*D16</f>
        <v>48.325000000000003</v>
      </c>
    </row>
    <row r="17" spans="1:5" x14ac:dyDescent="0.3">
      <c r="A17" s="23" t="s">
        <v>30</v>
      </c>
      <c r="B17" s="52" t="s">
        <v>92</v>
      </c>
      <c r="C17" s="23">
        <v>1</v>
      </c>
      <c r="D17" s="25">
        <f>'[1]Referencia Milho'!D13</f>
        <v>65.5</v>
      </c>
      <c r="E17" s="25">
        <f t="shared" si="1"/>
        <v>65.5</v>
      </c>
    </row>
    <row r="18" spans="1:5" x14ac:dyDescent="0.3">
      <c r="A18" s="23" t="s">
        <v>21</v>
      </c>
      <c r="B18" s="52" t="s">
        <v>92</v>
      </c>
      <c r="C18" s="23">
        <v>1</v>
      </c>
      <c r="D18" s="25">
        <f>'[1]Referencia Milho'!D15</f>
        <v>52</v>
      </c>
      <c r="E18" s="25">
        <f t="shared" si="1"/>
        <v>52</v>
      </c>
    </row>
    <row r="19" spans="1:5" x14ac:dyDescent="0.3">
      <c r="A19" s="23" t="s">
        <v>22</v>
      </c>
      <c r="B19" s="52" t="s">
        <v>92</v>
      </c>
      <c r="C19" s="23">
        <v>0.2</v>
      </c>
      <c r="D19" s="25">
        <f>'[1]Referencia Milho'!D18</f>
        <v>200.41</v>
      </c>
      <c r="E19" s="25">
        <f t="shared" si="1"/>
        <v>40.082000000000001</v>
      </c>
    </row>
    <row r="20" spans="1:5" x14ac:dyDescent="0.3">
      <c r="A20" s="23" t="s">
        <v>23</v>
      </c>
      <c r="B20" s="52" t="s">
        <v>92</v>
      </c>
      <c r="C20" s="23">
        <v>1.5</v>
      </c>
      <c r="D20" s="25">
        <f>'[1]Referencia Milho'!D19</f>
        <v>37.5</v>
      </c>
      <c r="E20" s="30">
        <f t="shared" si="1"/>
        <v>56.25</v>
      </c>
    </row>
    <row r="21" spans="1:5" x14ac:dyDescent="0.3">
      <c r="A21" s="23" t="s">
        <v>146</v>
      </c>
      <c r="B21" s="52" t="s">
        <v>92</v>
      </c>
      <c r="C21" s="23">
        <v>0.1</v>
      </c>
      <c r="D21" s="25">
        <f>'[1]Referencia Milho'!D20</f>
        <v>25.96</v>
      </c>
      <c r="E21" s="25">
        <f t="shared" si="1"/>
        <v>2.5960000000000001</v>
      </c>
    </row>
    <row r="22" spans="1:5" x14ac:dyDescent="0.3">
      <c r="A22" s="23" t="s">
        <v>16</v>
      </c>
      <c r="B22" s="52" t="s">
        <v>79</v>
      </c>
      <c r="C22" s="23">
        <v>0.6</v>
      </c>
      <c r="D22" s="25">
        <f>'[1]Referencia Milho'!D21</f>
        <v>221.17000000000002</v>
      </c>
      <c r="E22" s="25">
        <f t="shared" si="1"/>
        <v>132.702</v>
      </c>
    </row>
    <row r="23" spans="1:5" x14ac:dyDescent="0.3">
      <c r="A23" s="23" t="s">
        <v>93</v>
      </c>
      <c r="B23" s="52" t="s">
        <v>79</v>
      </c>
      <c r="C23" s="23">
        <v>0.2</v>
      </c>
      <c r="D23" s="25">
        <f>'[1]Referencia Milho'!D30</f>
        <v>3420</v>
      </c>
      <c r="E23" s="25">
        <f t="shared" si="1"/>
        <v>684</v>
      </c>
    </row>
    <row r="24" spans="1:5" x14ac:dyDescent="0.3">
      <c r="A24" s="23" t="s">
        <v>161</v>
      </c>
      <c r="B24" s="52" t="s">
        <v>92</v>
      </c>
      <c r="C24" s="23">
        <v>0.1</v>
      </c>
      <c r="D24" s="25">
        <f>'[1]Referencia Milho'!D26</f>
        <v>36</v>
      </c>
      <c r="E24" s="25">
        <f t="shared" si="1"/>
        <v>3.6</v>
      </c>
    </row>
    <row r="25" spans="1:5" x14ac:dyDescent="0.3">
      <c r="A25" s="44" t="s">
        <v>45</v>
      </c>
      <c r="B25" s="125"/>
      <c r="C25" s="126"/>
      <c r="D25" s="126"/>
      <c r="E25" s="129">
        <f>SUM(E16:E24)</f>
        <v>1085.0549999999998</v>
      </c>
    </row>
    <row r="26" spans="1:5" x14ac:dyDescent="0.3">
      <c r="A26" s="22" t="s">
        <v>147</v>
      </c>
      <c r="B26" s="22"/>
      <c r="C26" s="140"/>
      <c r="D26" s="22"/>
      <c r="E26" s="1"/>
    </row>
    <row r="27" spans="1:5" x14ac:dyDescent="0.3">
      <c r="A27" s="23" t="s">
        <v>150</v>
      </c>
      <c r="B27" s="52" t="s">
        <v>149</v>
      </c>
      <c r="C27" s="23">
        <v>1</v>
      </c>
      <c r="D27" s="48">
        <v>143</v>
      </c>
      <c r="E27" s="25">
        <f t="shared" ref="E27:E29" si="2">C27*D27</f>
        <v>143</v>
      </c>
    </row>
    <row r="28" spans="1:5" x14ac:dyDescent="0.3">
      <c r="A28" s="23" t="s">
        <v>38</v>
      </c>
      <c r="B28" s="52" t="s">
        <v>149</v>
      </c>
      <c r="C28" s="23">
        <v>1.5</v>
      </c>
      <c r="D28" s="48">
        <v>143</v>
      </c>
      <c r="E28" s="25">
        <f t="shared" si="2"/>
        <v>214.5</v>
      </c>
    </row>
    <row r="29" spans="1:5" x14ac:dyDescent="0.3">
      <c r="A29" s="23" t="s">
        <v>152</v>
      </c>
      <c r="B29" s="52" t="s">
        <v>149</v>
      </c>
      <c r="C29" s="23">
        <v>1.5</v>
      </c>
      <c r="D29" s="48">
        <v>143</v>
      </c>
      <c r="E29" s="25">
        <f t="shared" si="2"/>
        <v>214.5</v>
      </c>
    </row>
    <row r="30" spans="1:5" x14ac:dyDescent="0.3">
      <c r="A30" s="44" t="s">
        <v>51</v>
      </c>
      <c r="B30" s="125"/>
      <c r="C30" s="126"/>
      <c r="D30" s="126"/>
      <c r="E30" s="45">
        <f>SUM(E27:E29)</f>
        <v>572</v>
      </c>
    </row>
    <row r="31" spans="1:5" x14ac:dyDescent="0.3">
      <c r="A31" s="22" t="s">
        <v>155</v>
      </c>
      <c r="B31" s="55"/>
      <c r="C31" s="141"/>
      <c r="D31" s="140"/>
      <c r="E31" s="1"/>
    </row>
    <row r="32" spans="1:5" x14ac:dyDescent="0.3">
      <c r="A32" s="23" t="s">
        <v>109</v>
      </c>
      <c r="B32" s="52" t="s">
        <v>106</v>
      </c>
      <c r="C32" s="23">
        <v>1</v>
      </c>
      <c r="D32" s="30">
        <v>750</v>
      </c>
      <c r="E32" s="30">
        <f>C32*D32</f>
        <v>750</v>
      </c>
    </row>
    <row r="33" spans="1:5" x14ac:dyDescent="0.3">
      <c r="A33" s="23" t="s">
        <v>421</v>
      </c>
      <c r="B33" s="52" t="s">
        <v>149</v>
      </c>
      <c r="C33" s="23">
        <v>4</v>
      </c>
      <c r="D33" s="25">
        <v>350</v>
      </c>
      <c r="E33" s="25">
        <f t="shared" ref="E33" si="3">C33*D33</f>
        <v>1400</v>
      </c>
    </row>
    <row r="34" spans="1:5" x14ac:dyDescent="0.3">
      <c r="A34" s="44" t="s">
        <v>103</v>
      </c>
      <c r="B34" s="125"/>
      <c r="C34" s="125"/>
      <c r="D34" s="126"/>
      <c r="E34" s="45">
        <f>SUM(E32:E33)</f>
        <v>2150</v>
      </c>
    </row>
    <row r="35" spans="1:5" x14ac:dyDescent="0.3">
      <c r="A35" s="44" t="s">
        <v>65</v>
      </c>
      <c r="B35" s="44"/>
      <c r="C35" s="44"/>
      <c r="D35" s="44"/>
      <c r="E35" s="45">
        <f>SUM(E14,E25,E30,E34)</f>
        <v>7282.527</v>
      </c>
    </row>
    <row r="38" spans="1:5" x14ac:dyDescent="0.3">
      <c r="A38" s="231" t="s">
        <v>53</v>
      </c>
      <c r="B38" s="232"/>
    </row>
    <row r="39" spans="1:5" x14ac:dyDescent="0.3">
      <c r="A39" s="22" t="s">
        <v>142</v>
      </c>
      <c r="B39" s="32">
        <f>E14</f>
        <v>3475.4719999999998</v>
      </c>
    </row>
    <row r="40" spans="1:5" x14ac:dyDescent="0.3">
      <c r="A40" s="22" t="s">
        <v>145</v>
      </c>
      <c r="B40" s="32">
        <f>E25</f>
        <v>1085.0549999999998</v>
      </c>
    </row>
    <row r="41" spans="1:5" x14ac:dyDescent="0.3">
      <c r="A41" s="22" t="s">
        <v>147</v>
      </c>
      <c r="B41" s="32">
        <f>E30</f>
        <v>572</v>
      </c>
    </row>
    <row r="42" spans="1:5" x14ac:dyDescent="0.3">
      <c r="A42" s="22" t="s">
        <v>155</v>
      </c>
      <c r="B42" s="32">
        <f>E34</f>
        <v>2150</v>
      </c>
    </row>
    <row r="43" spans="1:5" x14ac:dyDescent="0.3">
      <c r="A43" s="44" t="s">
        <v>65</v>
      </c>
      <c r="B43" s="45">
        <f>SUM(B39:B42)</f>
        <v>7282.527</v>
      </c>
    </row>
    <row r="46" spans="1:5" ht="15.6" x14ac:dyDescent="0.3">
      <c r="A46" s="210" t="s">
        <v>487</v>
      </c>
      <c r="B46" s="210"/>
      <c r="C46" s="226"/>
      <c r="D46" s="226"/>
    </row>
    <row r="47" spans="1:5" x14ac:dyDescent="0.3">
      <c r="A47" t="s">
        <v>54</v>
      </c>
    </row>
    <row r="48" spans="1:5" ht="15.6" x14ac:dyDescent="0.3">
      <c r="A48" s="210" t="s">
        <v>55</v>
      </c>
      <c r="B48" s="210"/>
      <c r="C48" s="210"/>
      <c r="D48" s="210"/>
    </row>
    <row r="49" spans="1:4" ht="15.6" x14ac:dyDescent="0.3">
      <c r="A49" s="210" t="s">
        <v>56</v>
      </c>
      <c r="B49" s="210"/>
      <c r="C49" s="210"/>
      <c r="D49" s="210"/>
    </row>
    <row r="50" spans="1:4" ht="15.6" x14ac:dyDescent="0.3">
      <c r="A50" s="210" t="s">
        <v>57</v>
      </c>
      <c r="B50" s="210"/>
      <c r="C50" s="210"/>
      <c r="D50" s="210"/>
    </row>
    <row r="51" spans="1:4" ht="15.6" x14ac:dyDescent="0.3">
      <c r="A51" s="210" t="s">
        <v>58</v>
      </c>
      <c r="B51" s="210"/>
    </row>
  </sheetData>
  <mergeCells count="22">
    <mergeCell ref="A9:E9"/>
    <mergeCell ref="A1:A2"/>
    <mergeCell ref="B1:E2"/>
    <mergeCell ref="A3:B3"/>
    <mergeCell ref="C3:E3"/>
    <mergeCell ref="A4:B4"/>
    <mergeCell ref="C4:E4"/>
    <mergeCell ref="A5:B5"/>
    <mergeCell ref="C5:E5"/>
    <mergeCell ref="C6:E6"/>
    <mergeCell ref="A7:E7"/>
    <mergeCell ref="A8:E8"/>
    <mergeCell ref="A50:B50"/>
    <mergeCell ref="C50:D50"/>
    <mergeCell ref="A51:B51"/>
    <mergeCell ref="A38:B38"/>
    <mergeCell ref="A46:B46"/>
    <mergeCell ref="C46:D46"/>
    <mergeCell ref="A48:B48"/>
    <mergeCell ref="C48:D48"/>
    <mergeCell ref="A49:B49"/>
    <mergeCell ref="C49:D4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A3E23-79C7-4B92-A7B0-F7EBA4255E46}">
  <dimension ref="A1:E79"/>
  <sheetViews>
    <sheetView workbookViewId="0">
      <selection sqref="A1:E78"/>
    </sheetView>
  </sheetViews>
  <sheetFormatPr defaultRowHeight="14.4" x14ac:dyDescent="0.3"/>
  <cols>
    <col min="1" max="1" width="37.44140625" customWidth="1"/>
    <col min="2" max="2" width="13.5546875" customWidth="1"/>
    <col min="3" max="3" width="14.44140625" customWidth="1"/>
    <col min="4" max="4" width="13.88671875" customWidth="1"/>
    <col min="5" max="5" width="13.33203125" bestFit="1" customWidth="1"/>
  </cols>
  <sheetData>
    <row r="1" spans="1:5" ht="15" customHeight="1" x14ac:dyDescent="0.3">
      <c r="A1" s="227"/>
      <c r="B1" s="223" t="s">
        <v>0</v>
      </c>
      <c r="C1" s="223"/>
      <c r="D1" s="223"/>
      <c r="E1" s="223"/>
    </row>
    <row r="2" spans="1:5" ht="27.75" customHeight="1" x14ac:dyDescent="0.3">
      <c r="A2" s="227"/>
      <c r="B2" s="223"/>
      <c r="C2" s="223"/>
      <c r="D2" s="223"/>
      <c r="E2" s="223"/>
    </row>
    <row r="3" spans="1:5" ht="15.6" x14ac:dyDescent="0.3">
      <c r="A3" s="224" t="s">
        <v>160</v>
      </c>
      <c r="B3" s="224"/>
      <c r="C3" s="215" t="s">
        <v>285</v>
      </c>
      <c r="D3" s="216"/>
      <c r="E3" s="217"/>
    </row>
    <row r="4" spans="1:5" ht="15.6" x14ac:dyDescent="0.3">
      <c r="A4" s="225" t="s">
        <v>283</v>
      </c>
      <c r="B4" s="225"/>
      <c r="C4" s="215" t="s">
        <v>286</v>
      </c>
      <c r="D4" s="216"/>
      <c r="E4" s="217"/>
    </row>
    <row r="5" spans="1:5" ht="15.6" x14ac:dyDescent="0.3">
      <c r="A5" s="214" t="s">
        <v>485</v>
      </c>
      <c r="B5" s="214"/>
      <c r="C5" s="215" t="s">
        <v>278</v>
      </c>
      <c r="D5" s="216"/>
      <c r="E5" s="217"/>
    </row>
    <row r="6" spans="1:5" ht="15.6" x14ac:dyDescent="0.3">
      <c r="A6" s="247" t="s">
        <v>499</v>
      </c>
      <c r="B6" s="248"/>
      <c r="C6" s="215" t="s">
        <v>287</v>
      </c>
      <c r="D6" s="216"/>
      <c r="E6" s="217"/>
    </row>
    <row r="7" spans="1:5" x14ac:dyDescent="0.3">
      <c r="A7" s="240" t="s">
        <v>444</v>
      </c>
      <c r="B7" s="241"/>
      <c r="C7" s="241"/>
      <c r="D7" s="241"/>
      <c r="E7" s="242"/>
    </row>
    <row r="8" spans="1:5" x14ac:dyDescent="0.3">
      <c r="A8" s="246" t="s">
        <v>280</v>
      </c>
      <c r="B8" s="228"/>
      <c r="C8" s="228"/>
      <c r="D8" s="228"/>
      <c r="E8" s="228"/>
    </row>
    <row r="9" spans="1:5" x14ac:dyDescent="0.3">
      <c r="A9" s="230" t="s">
        <v>7</v>
      </c>
      <c r="B9" s="230"/>
      <c r="C9" s="230"/>
      <c r="D9" s="230"/>
      <c r="E9" s="230"/>
    </row>
    <row r="10" spans="1:5" x14ac:dyDescent="0.3">
      <c r="A10" s="22" t="s">
        <v>142</v>
      </c>
      <c r="B10" s="22" t="s">
        <v>9</v>
      </c>
      <c r="C10" s="22" t="s">
        <v>10</v>
      </c>
      <c r="D10" s="22" t="s">
        <v>11</v>
      </c>
      <c r="E10" s="36" t="s">
        <v>12</v>
      </c>
    </row>
    <row r="11" spans="1:5" x14ac:dyDescent="0.3">
      <c r="A11" s="23" t="s">
        <v>143</v>
      </c>
      <c r="B11" s="62" t="s">
        <v>14</v>
      </c>
      <c r="C11" s="63">
        <v>1.5</v>
      </c>
      <c r="D11" s="25">
        <f>'[1]Referência Soja'!D6</f>
        <v>240</v>
      </c>
      <c r="E11" s="25">
        <f>C11*D11</f>
        <v>360</v>
      </c>
    </row>
    <row r="12" spans="1:5" x14ac:dyDescent="0.3">
      <c r="A12" s="23" t="s">
        <v>75</v>
      </c>
      <c r="B12" s="62" t="s">
        <v>14</v>
      </c>
      <c r="C12" s="63">
        <v>0.3</v>
      </c>
      <c r="D12" s="25">
        <f>'[1]Referência Soja'!D7</f>
        <v>3675</v>
      </c>
      <c r="E12" s="25">
        <f>C12*D12</f>
        <v>1102.5</v>
      </c>
    </row>
    <row r="13" spans="1:5" x14ac:dyDescent="0.3">
      <c r="A13" s="23" t="s">
        <v>78</v>
      </c>
      <c r="B13" s="62" t="s">
        <v>79</v>
      </c>
      <c r="C13" s="63">
        <v>1.2</v>
      </c>
      <c r="D13" s="25">
        <f>'[1]Referência Soja'!D8</f>
        <v>930</v>
      </c>
      <c r="E13" s="25">
        <f>C13*D13</f>
        <v>1116</v>
      </c>
    </row>
    <row r="14" spans="1:5" x14ac:dyDescent="0.3">
      <c r="A14" s="6" t="s">
        <v>36</v>
      </c>
      <c r="B14" s="38"/>
      <c r="C14" s="39"/>
      <c r="D14" s="39"/>
      <c r="E14" s="7">
        <f>SUM(E11:E13)</f>
        <v>2578.5</v>
      </c>
    </row>
    <row r="15" spans="1:5" x14ac:dyDescent="0.3">
      <c r="A15" s="29" t="s">
        <v>145</v>
      </c>
      <c r="B15" s="29"/>
      <c r="C15" s="40"/>
      <c r="D15" s="29"/>
      <c r="E15" s="8"/>
    </row>
    <row r="16" spans="1:5" x14ac:dyDescent="0.3">
      <c r="A16" s="23" t="s">
        <v>29</v>
      </c>
      <c r="B16" s="142" t="s">
        <v>79</v>
      </c>
      <c r="C16" s="52">
        <v>1.8</v>
      </c>
      <c r="D16" s="173">
        <f>'[1]Referência Soja'!D10</f>
        <v>48.325000000000003</v>
      </c>
      <c r="E16" s="25">
        <f>C16*D16</f>
        <v>86.985000000000014</v>
      </c>
    </row>
    <row r="17" spans="1:5" x14ac:dyDescent="0.3">
      <c r="A17" s="23" t="s">
        <v>30</v>
      </c>
      <c r="B17" s="142" t="s">
        <v>92</v>
      </c>
      <c r="C17" s="63">
        <v>2</v>
      </c>
      <c r="D17" s="173">
        <f>'[1]Referência Soja'!D11</f>
        <v>65.5</v>
      </c>
      <c r="E17" s="25">
        <f>C17*D17</f>
        <v>131</v>
      </c>
    </row>
    <row r="18" spans="1:5" x14ac:dyDescent="0.3">
      <c r="A18" s="23" t="s">
        <v>31</v>
      </c>
      <c r="B18" s="142" t="s">
        <v>79</v>
      </c>
      <c r="C18" s="63">
        <v>0.1</v>
      </c>
      <c r="D18" s="173">
        <f>'[1]Referência Soja'!D12</f>
        <v>531</v>
      </c>
      <c r="E18" s="25">
        <f t="shared" ref="E18:E43" si="0">C18*D18</f>
        <v>53.1</v>
      </c>
    </row>
    <row r="19" spans="1:5" x14ac:dyDescent="0.3">
      <c r="A19" s="41" t="s">
        <v>21</v>
      </c>
      <c r="B19" s="142" t="s">
        <v>92</v>
      </c>
      <c r="C19" s="63">
        <v>1</v>
      </c>
      <c r="D19" s="173">
        <f>'[1]Referência Soja'!D13</f>
        <v>52</v>
      </c>
      <c r="E19" s="25">
        <f t="shared" si="0"/>
        <v>52</v>
      </c>
    </row>
    <row r="20" spans="1:5" x14ac:dyDescent="0.3">
      <c r="A20" s="23" t="s">
        <v>29</v>
      </c>
      <c r="B20" s="142" t="s">
        <v>79</v>
      </c>
      <c r="C20" s="63">
        <v>1.8</v>
      </c>
      <c r="D20" s="173">
        <f>'[1]Referência Soja'!D14</f>
        <v>48.325000000000003</v>
      </c>
      <c r="E20" s="25">
        <f t="shared" si="0"/>
        <v>86.985000000000014</v>
      </c>
    </row>
    <row r="21" spans="1:5" x14ac:dyDescent="0.3">
      <c r="A21" s="23" t="s">
        <v>146</v>
      </c>
      <c r="B21" s="142" t="s">
        <v>92</v>
      </c>
      <c r="C21" s="63">
        <v>0.5</v>
      </c>
      <c r="D21" s="173">
        <f>'[1]Referência Soja'!D15</f>
        <v>36</v>
      </c>
      <c r="E21" s="25">
        <f t="shared" si="0"/>
        <v>18</v>
      </c>
    </row>
    <row r="22" spans="1:5" x14ac:dyDescent="0.3">
      <c r="A22" s="23" t="s">
        <v>22</v>
      </c>
      <c r="B22" s="142" t="s">
        <v>92</v>
      </c>
      <c r="C22" s="63">
        <v>0.2</v>
      </c>
      <c r="D22" s="173">
        <f>'[1]Referência Soja'!D16</f>
        <v>200.41</v>
      </c>
      <c r="E22" s="25">
        <f t="shared" si="0"/>
        <v>40.082000000000001</v>
      </c>
    </row>
    <row r="23" spans="1:5" x14ac:dyDescent="0.3">
      <c r="A23" s="23" t="s">
        <v>32</v>
      </c>
      <c r="B23" s="142" t="s">
        <v>92</v>
      </c>
      <c r="C23" s="63">
        <v>1</v>
      </c>
      <c r="D23" s="173">
        <f>'[1]Referência Soja'!D17</f>
        <v>14.1</v>
      </c>
      <c r="E23" s="25">
        <f t="shared" si="0"/>
        <v>14.1</v>
      </c>
    </row>
    <row r="24" spans="1:5" x14ac:dyDescent="0.3">
      <c r="A24" s="23" t="s">
        <v>33</v>
      </c>
      <c r="B24" s="142" t="s">
        <v>92</v>
      </c>
      <c r="C24" s="63">
        <v>0.2</v>
      </c>
      <c r="D24" s="173">
        <f>'[1]Referência Soja'!D18</f>
        <v>117</v>
      </c>
      <c r="E24" s="25">
        <f t="shared" si="0"/>
        <v>23.400000000000002</v>
      </c>
    </row>
    <row r="25" spans="1:5" x14ac:dyDescent="0.3">
      <c r="A25" s="23" t="s">
        <v>161</v>
      </c>
      <c r="B25" s="142" t="s">
        <v>92</v>
      </c>
      <c r="C25" s="63">
        <v>0.1</v>
      </c>
      <c r="D25" s="173">
        <f>'[1]Referência Soja'!D19</f>
        <v>25.96</v>
      </c>
      <c r="E25" s="25">
        <f t="shared" si="0"/>
        <v>2.5960000000000001</v>
      </c>
    </row>
    <row r="26" spans="1:5" x14ac:dyDescent="0.3">
      <c r="A26" s="23" t="s">
        <v>69</v>
      </c>
      <c r="B26" s="142" t="s">
        <v>92</v>
      </c>
      <c r="C26" s="63">
        <v>0.3</v>
      </c>
      <c r="D26" s="173">
        <f>'[1]Referência Soja'!D20</f>
        <v>531</v>
      </c>
      <c r="E26" s="25">
        <f t="shared" si="0"/>
        <v>159.29999999999998</v>
      </c>
    </row>
    <row r="27" spans="1:5" x14ac:dyDescent="0.3">
      <c r="A27" s="23" t="s">
        <v>146</v>
      </c>
      <c r="B27" s="142" t="s">
        <v>92</v>
      </c>
      <c r="C27" s="63">
        <v>0.5</v>
      </c>
      <c r="D27" s="173">
        <f>'[1]Referência Soja'!D21</f>
        <v>36</v>
      </c>
      <c r="E27" s="25">
        <f t="shared" si="0"/>
        <v>18</v>
      </c>
    </row>
    <row r="28" spans="1:5" x14ac:dyDescent="0.3">
      <c r="A28" s="23" t="s">
        <v>16</v>
      </c>
      <c r="B28" s="142" t="s">
        <v>92</v>
      </c>
      <c r="C28" s="63">
        <v>0.3</v>
      </c>
      <c r="D28" s="173">
        <f>'[1]Referência Soja'!D22</f>
        <v>228.75</v>
      </c>
      <c r="E28" s="25">
        <f t="shared" si="0"/>
        <v>68.625</v>
      </c>
    </row>
    <row r="29" spans="1:5" x14ac:dyDescent="0.3">
      <c r="A29" s="23" t="s">
        <v>18</v>
      </c>
      <c r="B29" s="142" t="s">
        <v>92</v>
      </c>
      <c r="C29" s="63">
        <v>1</v>
      </c>
      <c r="D29" s="173">
        <f>'[1]Referência Soja'!D23</f>
        <v>232.67</v>
      </c>
      <c r="E29" s="25">
        <f t="shared" si="0"/>
        <v>232.67</v>
      </c>
    </row>
    <row r="30" spans="1:5" x14ac:dyDescent="0.3">
      <c r="A30" s="23" t="s">
        <v>146</v>
      </c>
      <c r="B30" s="142" t="s">
        <v>92</v>
      </c>
      <c r="C30" s="63">
        <v>0.5</v>
      </c>
      <c r="D30" s="173">
        <f>'[1]Referência Soja'!D24</f>
        <v>36</v>
      </c>
      <c r="E30" s="25">
        <f t="shared" si="0"/>
        <v>18</v>
      </c>
    </row>
    <row r="31" spans="1:5" x14ac:dyDescent="0.3">
      <c r="A31" s="23" t="s">
        <v>23</v>
      </c>
      <c r="B31" s="142" t="s">
        <v>92</v>
      </c>
      <c r="C31" s="63">
        <v>0.15</v>
      </c>
      <c r="D31" s="173">
        <f>'[1]Referência Soja'!D25</f>
        <v>189.6</v>
      </c>
      <c r="E31" s="25">
        <f t="shared" si="0"/>
        <v>28.439999999999998</v>
      </c>
    </row>
    <row r="32" spans="1:5" x14ac:dyDescent="0.3">
      <c r="A32" s="23" t="s">
        <v>32</v>
      </c>
      <c r="B32" s="142" t="s">
        <v>92</v>
      </c>
      <c r="C32" s="63">
        <v>1</v>
      </c>
      <c r="D32" s="173">
        <f>'[1]Referência Soja'!D26</f>
        <v>26</v>
      </c>
      <c r="E32" s="25">
        <f t="shared" si="0"/>
        <v>26</v>
      </c>
    </row>
    <row r="33" spans="1:5" x14ac:dyDescent="0.3">
      <c r="A33" s="23" t="s">
        <v>33</v>
      </c>
      <c r="B33" s="142" t="s">
        <v>92</v>
      </c>
      <c r="C33" s="63">
        <v>0.2</v>
      </c>
      <c r="D33" s="173">
        <f>'[1]Referência Soja'!D27</f>
        <v>117</v>
      </c>
      <c r="E33" s="25">
        <f t="shared" si="0"/>
        <v>23.400000000000002</v>
      </c>
    </row>
    <row r="34" spans="1:5" x14ac:dyDescent="0.3">
      <c r="A34" s="23" t="s">
        <v>161</v>
      </c>
      <c r="B34" s="142" t="s">
        <v>92</v>
      </c>
      <c r="C34" s="63">
        <v>0.1</v>
      </c>
      <c r="D34" s="173">
        <f>'[1]Referência Soja'!D28</f>
        <v>25.96</v>
      </c>
      <c r="E34" s="25">
        <f t="shared" si="0"/>
        <v>2.5960000000000001</v>
      </c>
    </row>
    <row r="35" spans="1:5" x14ac:dyDescent="0.3">
      <c r="A35" s="23" t="s">
        <v>19</v>
      </c>
      <c r="B35" s="142" t="s">
        <v>92</v>
      </c>
      <c r="C35" s="63">
        <v>0.3</v>
      </c>
      <c r="D35" s="173">
        <f>'[1]Referência Soja'!D29</f>
        <v>409.46</v>
      </c>
      <c r="E35" s="25">
        <f t="shared" si="0"/>
        <v>122.83799999999999</v>
      </c>
    </row>
    <row r="36" spans="1:5" x14ac:dyDescent="0.3">
      <c r="A36" s="23" t="s">
        <v>20</v>
      </c>
      <c r="B36" s="142" t="s">
        <v>79</v>
      </c>
      <c r="C36" s="63">
        <v>1.5</v>
      </c>
      <c r="D36" s="173">
        <f>'[1]Referência Soja'!D30</f>
        <v>26.5</v>
      </c>
      <c r="E36" s="25">
        <f t="shared" si="0"/>
        <v>39.75</v>
      </c>
    </row>
    <row r="37" spans="1:5" x14ac:dyDescent="0.3">
      <c r="A37" s="23" t="s">
        <v>146</v>
      </c>
      <c r="B37" s="142" t="s">
        <v>92</v>
      </c>
      <c r="C37" s="63">
        <v>0.25</v>
      </c>
      <c r="D37" s="173">
        <f>'[1]Referência Soja'!D31</f>
        <v>36</v>
      </c>
      <c r="E37" s="25">
        <f t="shared" si="0"/>
        <v>9</v>
      </c>
    </row>
    <row r="38" spans="1:5" x14ac:dyDescent="0.3">
      <c r="A38" s="23" t="s">
        <v>161</v>
      </c>
      <c r="B38" s="142" t="s">
        <v>92</v>
      </c>
      <c r="C38" s="63">
        <v>0.1</v>
      </c>
      <c r="D38" s="173">
        <f>'[1]Referência Soja'!D32</f>
        <v>25.96</v>
      </c>
      <c r="E38" s="25">
        <f t="shared" si="0"/>
        <v>2.5960000000000001</v>
      </c>
    </row>
    <row r="39" spans="1:5" x14ac:dyDescent="0.3">
      <c r="A39" s="23" t="s">
        <v>24</v>
      </c>
      <c r="B39" s="142" t="s">
        <v>92</v>
      </c>
      <c r="C39" s="63">
        <v>0.25</v>
      </c>
      <c r="D39" s="173">
        <f>'[1]Referência Soja'!D33</f>
        <v>256</v>
      </c>
      <c r="E39" s="25">
        <f t="shared" si="0"/>
        <v>64</v>
      </c>
    </row>
    <row r="40" spans="1:5" x14ac:dyDescent="0.3">
      <c r="A40" s="23" t="s">
        <v>68</v>
      </c>
      <c r="B40" s="142" t="s">
        <v>92</v>
      </c>
      <c r="C40" s="63">
        <v>0.6</v>
      </c>
      <c r="D40" s="173">
        <f>'[1]Referência Soja'!D34</f>
        <v>215</v>
      </c>
      <c r="E40" s="25">
        <f t="shared" si="0"/>
        <v>129</v>
      </c>
    </row>
    <row r="41" spans="1:5" x14ac:dyDescent="0.3">
      <c r="A41" s="23" t="s">
        <v>26</v>
      </c>
      <c r="B41" s="143" t="s">
        <v>79</v>
      </c>
      <c r="C41" s="63">
        <v>1</v>
      </c>
      <c r="D41" s="173">
        <f>'[1]Referência Soja'!D35</f>
        <v>193.25</v>
      </c>
      <c r="E41" s="25">
        <f t="shared" si="0"/>
        <v>193.25</v>
      </c>
    </row>
    <row r="42" spans="1:5" x14ac:dyDescent="0.3">
      <c r="A42" s="23" t="s">
        <v>146</v>
      </c>
      <c r="B42" s="143" t="s">
        <v>92</v>
      </c>
      <c r="C42" s="63">
        <v>0.25</v>
      </c>
      <c r="D42" s="173">
        <f>'[1]Referência Soja'!D36</f>
        <v>36</v>
      </c>
      <c r="E42" s="25">
        <f t="shared" si="0"/>
        <v>9</v>
      </c>
    </row>
    <row r="43" spans="1:5" x14ac:dyDescent="0.3">
      <c r="A43" s="23" t="s">
        <v>25</v>
      </c>
      <c r="B43" s="143" t="s">
        <v>92</v>
      </c>
      <c r="C43" s="63">
        <v>0.3</v>
      </c>
      <c r="D43" s="173">
        <f>'[1]Referência Soja'!D37</f>
        <v>194</v>
      </c>
      <c r="E43" s="25">
        <f t="shared" si="0"/>
        <v>58.199999999999996</v>
      </c>
    </row>
    <row r="44" spans="1:5" x14ac:dyDescent="0.3">
      <c r="A44" s="23" t="s">
        <v>91</v>
      </c>
      <c r="B44" s="143" t="s">
        <v>79</v>
      </c>
      <c r="C44" s="63">
        <v>2.5000000000000001E-3</v>
      </c>
      <c r="D44" s="173">
        <f>'[1]Referência Soja'!D38</f>
        <v>9135</v>
      </c>
      <c r="E44" s="25">
        <f>C44*D44</f>
        <v>22.837500000000002</v>
      </c>
    </row>
    <row r="45" spans="1:5" x14ac:dyDescent="0.3">
      <c r="A45" s="23" t="s">
        <v>93</v>
      </c>
      <c r="B45" s="143" t="s">
        <v>14</v>
      </c>
      <c r="C45" s="63">
        <v>0.2</v>
      </c>
      <c r="D45" s="173">
        <f>'[1]Referência Soja'!D39</f>
        <v>3420</v>
      </c>
      <c r="E45" s="25">
        <f>C45*D45</f>
        <v>684</v>
      </c>
    </row>
    <row r="46" spans="1:5" x14ac:dyDescent="0.3">
      <c r="A46" s="6" t="s">
        <v>45</v>
      </c>
      <c r="B46" s="38"/>
      <c r="C46" s="39"/>
      <c r="D46" s="39"/>
      <c r="E46" s="54">
        <f>SUM(E16:E45)</f>
        <v>2419.7505000000001</v>
      </c>
    </row>
    <row r="47" spans="1:5" x14ac:dyDescent="0.3">
      <c r="A47" s="29" t="s">
        <v>147</v>
      </c>
      <c r="B47" s="29"/>
      <c r="C47" s="40"/>
      <c r="D47" s="29"/>
      <c r="E47" s="8"/>
    </row>
    <row r="48" spans="1:5" x14ac:dyDescent="0.3">
      <c r="A48" s="23" t="s">
        <v>162</v>
      </c>
      <c r="B48" s="52" t="s">
        <v>149</v>
      </c>
      <c r="C48" s="42">
        <v>1</v>
      </c>
      <c r="D48" s="48">
        <v>143</v>
      </c>
      <c r="E48" s="25">
        <f>C48*D48</f>
        <v>143</v>
      </c>
    </row>
    <row r="49" spans="1:5" x14ac:dyDescent="0.3">
      <c r="A49" s="41" t="s">
        <v>163</v>
      </c>
      <c r="B49" s="52" t="s">
        <v>149</v>
      </c>
      <c r="C49" s="42">
        <v>1</v>
      </c>
      <c r="D49" s="48">
        <v>143</v>
      </c>
      <c r="E49" s="25">
        <f t="shared" ref="E49:E53" si="1">C49*D49</f>
        <v>143</v>
      </c>
    </row>
    <row r="50" spans="1:5" x14ac:dyDescent="0.3">
      <c r="A50" s="41" t="s">
        <v>127</v>
      </c>
      <c r="B50" s="52" t="s">
        <v>149</v>
      </c>
      <c r="C50" s="42">
        <v>1</v>
      </c>
      <c r="D50" s="48">
        <v>143</v>
      </c>
      <c r="E50" s="25">
        <f t="shared" si="1"/>
        <v>143</v>
      </c>
    </row>
    <row r="51" spans="1:5" x14ac:dyDescent="0.3">
      <c r="A51" s="41" t="s">
        <v>164</v>
      </c>
      <c r="B51" s="52" t="s">
        <v>149</v>
      </c>
      <c r="C51" s="42">
        <v>1</v>
      </c>
      <c r="D51" s="53">
        <v>486</v>
      </c>
      <c r="E51" s="25">
        <f t="shared" si="1"/>
        <v>486</v>
      </c>
    </row>
    <row r="52" spans="1:5" x14ac:dyDescent="0.3">
      <c r="A52" s="41" t="s">
        <v>153</v>
      </c>
      <c r="B52" s="52" t="s">
        <v>149</v>
      </c>
      <c r="C52" s="42">
        <v>1</v>
      </c>
      <c r="D52" s="53">
        <v>331.68</v>
      </c>
      <c r="E52" s="25">
        <f t="shared" si="1"/>
        <v>331.68</v>
      </c>
    </row>
    <row r="53" spans="1:5" x14ac:dyDescent="0.3">
      <c r="A53" s="41" t="s">
        <v>154</v>
      </c>
      <c r="B53" s="52" t="s">
        <v>149</v>
      </c>
      <c r="C53" s="42">
        <v>1</v>
      </c>
      <c r="D53" s="53">
        <v>120</v>
      </c>
      <c r="E53" s="25">
        <f t="shared" si="1"/>
        <v>120</v>
      </c>
    </row>
    <row r="54" spans="1:5" x14ac:dyDescent="0.3">
      <c r="A54" s="6" t="s">
        <v>51</v>
      </c>
      <c r="B54" s="38"/>
      <c r="C54" s="39"/>
      <c r="D54" s="39"/>
      <c r="E54" s="7">
        <f>SUM(E48:E53)</f>
        <v>1366.68</v>
      </c>
    </row>
    <row r="55" spans="1:5" x14ac:dyDescent="0.3">
      <c r="A55" s="29" t="s">
        <v>155</v>
      </c>
      <c r="B55" s="55"/>
      <c r="C55" s="56"/>
      <c r="D55" s="40"/>
      <c r="E55" s="8"/>
    </row>
    <row r="56" spans="1:5" x14ac:dyDescent="0.3">
      <c r="A56" s="174" t="s">
        <v>43</v>
      </c>
      <c r="B56" s="52" t="s">
        <v>106</v>
      </c>
      <c r="C56" s="42">
        <v>1</v>
      </c>
      <c r="D56" s="43">
        <v>650</v>
      </c>
      <c r="E56" s="25">
        <f t="shared" ref="E56:E60" si="2">C56*D56</f>
        <v>650</v>
      </c>
    </row>
    <row r="57" spans="1:5" x14ac:dyDescent="0.3">
      <c r="A57" s="41" t="s">
        <v>165</v>
      </c>
      <c r="B57" s="52" t="s">
        <v>106</v>
      </c>
      <c r="C57" s="42">
        <v>70</v>
      </c>
      <c r="D57" s="43">
        <v>5</v>
      </c>
      <c r="E57" s="25">
        <f t="shared" si="2"/>
        <v>350</v>
      </c>
    </row>
    <row r="58" spans="1:5" x14ac:dyDescent="0.3">
      <c r="A58" s="41" t="s">
        <v>158</v>
      </c>
      <c r="B58" s="52" t="s">
        <v>157</v>
      </c>
      <c r="C58" s="42">
        <v>70</v>
      </c>
      <c r="D58" s="43">
        <v>4</v>
      </c>
      <c r="E58" s="25">
        <f t="shared" si="2"/>
        <v>280</v>
      </c>
    </row>
    <row r="59" spans="1:5" x14ac:dyDescent="0.3">
      <c r="A59" s="41" t="s">
        <v>44</v>
      </c>
      <c r="B59" s="52" t="s">
        <v>159</v>
      </c>
      <c r="C59" s="42">
        <v>1</v>
      </c>
      <c r="D59" s="43">
        <v>240</v>
      </c>
      <c r="E59" s="25">
        <f t="shared" si="2"/>
        <v>240</v>
      </c>
    </row>
    <row r="60" spans="1:5" x14ac:dyDescent="0.3">
      <c r="A60" s="41" t="s">
        <v>156</v>
      </c>
      <c r="B60" s="52" t="s">
        <v>157</v>
      </c>
      <c r="C60" s="42">
        <v>1.32</v>
      </c>
      <c r="D60" s="43">
        <v>200</v>
      </c>
      <c r="E60" s="25">
        <f t="shared" si="2"/>
        <v>264</v>
      </c>
    </row>
    <row r="61" spans="1:5" x14ac:dyDescent="0.3">
      <c r="A61" s="57" t="s">
        <v>103</v>
      </c>
      <c r="B61" s="58"/>
      <c r="C61" s="59"/>
      <c r="D61" s="60"/>
      <c r="E61" s="61">
        <f>SUM(E56:E60)</f>
        <v>1784</v>
      </c>
    </row>
    <row r="62" spans="1:5" x14ac:dyDescent="0.3">
      <c r="A62" s="44" t="s">
        <v>65</v>
      </c>
      <c r="B62" s="44"/>
      <c r="C62" s="44"/>
      <c r="D62" s="44"/>
      <c r="E62" s="45">
        <f>SUM(E14,E46,E54,E61)</f>
        <v>8148.9305000000004</v>
      </c>
    </row>
    <row r="65" spans="1:4" x14ac:dyDescent="0.3">
      <c r="A65" s="231" t="s">
        <v>53</v>
      </c>
      <c r="B65" s="232"/>
    </row>
    <row r="66" spans="1:4" x14ac:dyDescent="0.3">
      <c r="A66" s="22" t="str">
        <f>A10</f>
        <v>1-Insumos</v>
      </c>
      <c r="B66" s="32">
        <f>E14</f>
        <v>2578.5</v>
      </c>
    </row>
    <row r="67" spans="1:4" x14ac:dyDescent="0.3">
      <c r="A67" s="29" t="str">
        <f>A15</f>
        <v>2-Tratos Culturais</v>
      </c>
      <c r="B67" s="32">
        <f>E46</f>
        <v>2419.7505000000001</v>
      </c>
    </row>
    <row r="68" spans="1:4" x14ac:dyDescent="0.3">
      <c r="A68" s="29" t="str">
        <f>A47</f>
        <v>3-Serviços</v>
      </c>
      <c r="B68" s="32">
        <f>E54</f>
        <v>1366.68</v>
      </c>
    </row>
    <row r="69" spans="1:4" x14ac:dyDescent="0.3">
      <c r="A69" s="29" t="str">
        <f>A55</f>
        <v>4-Outros custos</v>
      </c>
      <c r="B69" s="32">
        <f>E61</f>
        <v>1784</v>
      </c>
    </row>
    <row r="70" spans="1:4" x14ac:dyDescent="0.3">
      <c r="A70" s="14" t="s">
        <v>65</v>
      </c>
      <c r="B70" s="45">
        <f>SUM(B66:B69)</f>
        <v>8148.9305000000004</v>
      </c>
    </row>
    <row r="73" spans="1:4" x14ac:dyDescent="0.3">
      <c r="A73" s="226" t="str">
        <f>'[1]Café-Baixa'!A55:B55</f>
        <v>São Gotardo/MG  30 de Março de 2023</v>
      </c>
      <c r="B73" s="226"/>
      <c r="C73" s="226"/>
      <c r="D73" s="226"/>
    </row>
    <row r="74" spans="1:4" x14ac:dyDescent="0.3">
      <c r="A74" t="s">
        <v>54</v>
      </c>
    </row>
    <row r="75" spans="1:4" ht="15.6" x14ac:dyDescent="0.3">
      <c r="A75" s="210" t="s">
        <v>55</v>
      </c>
      <c r="B75" s="210"/>
      <c r="C75" s="210"/>
      <c r="D75" s="210"/>
    </row>
    <row r="76" spans="1:4" ht="15.6" x14ac:dyDescent="0.3">
      <c r="A76" s="210" t="s">
        <v>57</v>
      </c>
      <c r="B76" s="210"/>
      <c r="C76" s="210"/>
      <c r="D76" s="210"/>
    </row>
    <row r="77" spans="1:4" ht="15.6" x14ac:dyDescent="0.3">
      <c r="A77" s="210" t="s">
        <v>430</v>
      </c>
      <c r="B77" s="210"/>
      <c r="C77" s="210"/>
      <c r="D77" s="210"/>
    </row>
    <row r="79" spans="1:4" ht="15.6" x14ac:dyDescent="0.3">
      <c r="A79" s="210" t="s">
        <v>58</v>
      </c>
      <c r="B79" s="210"/>
    </row>
  </sheetData>
  <mergeCells count="23">
    <mergeCell ref="A9:E9"/>
    <mergeCell ref="A1:A2"/>
    <mergeCell ref="B1:E2"/>
    <mergeCell ref="A3:B3"/>
    <mergeCell ref="A4:B4"/>
    <mergeCell ref="C4:E4"/>
    <mergeCell ref="C3:E3"/>
    <mergeCell ref="C5:E5"/>
    <mergeCell ref="C6:E6"/>
    <mergeCell ref="A5:B5"/>
    <mergeCell ref="A7:E7"/>
    <mergeCell ref="A8:E8"/>
    <mergeCell ref="A6:B6"/>
    <mergeCell ref="A79:B79"/>
    <mergeCell ref="A76:B76"/>
    <mergeCell ref="C76:D76"/>
    <mergeCell ref="A77:B77"/>
    <mergeCell ref="C77:D77"/>
    <mergeCell ref="A65:B65"/>
    <mergeCell ref="A73:B73"/>
    <mergeCell ref="C73:D73"/>
    <mergeCell ref="A75:B75"/>
    <mergeCell ref="C75:D7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01A72-0F0E-4E99-87F0-C5D3D67EDF19}">
  <dimension ref="A1:E68"/>
  <sheetViews>
    <sheetView workbookViewId="0">
      <selection activeCell="A8" sqref="A8:E8"/>
    </sheetView>
  </sheetViews>
  <sheetFormatPr defaultRowHeight="14.4" x14ac:dyDescent="0.3"/>
  <cols>
    <col min="1" max="1" width="34.6640625" customWidth="1"/>
    <col min="2" max="2" width="16.33203125" customWidth="1"/>
    <col min="3" max="3" width="14.5546875" bestFit="1" customWidth="1"/>
    <col min="4" max="4" width="13.44140625" bestFit="1" customWidth="1"/>
    <col min="5" max="5" width="13.109375" customWidth="1"/>
  </cols>
  <sheetData>
    <row r="1" spans="1:5" ht="15" customHeight="1" x14ac:dyDescent="0.3">
      <c r="A1" s="227"/>
      <c r="B1" s="223" t="s">
        <v>0</v>
      </c>
      <c r="C1" s="223"/>
      <c r="D1" s="223"/>
      <c r="E1" s="223"/>
    </row>
    <row r="2" spans="1:5" ht="26.25" customHeight="1" x14ac:dyDescent="0.3">
      <c r="A2" s="227"/>
      <c r="B2" s="223"/>
      <c r="C2" s="223"/>
      <c r="D2" s="223"/>
      <c r="E2" s="223"/>
    </row>
    <row r="3" spans="1:5" x14ac:dyDescent="0.3">
      <c r="A3" s="249" t="s">
        <v>166</v>
      </c>
      <c r="B3" s="249"/>
      <c r="C3" s="236" t="s">
        <v>71</v>
      </c>
      <c r="D3" s="250"/>
      <c r="E3" s="229"/>
    </row>
    <row r="4" spans="1:5" x14ac:dyDescent="0.3">
      <c r="A4" s="251" t="s">
        <v>500</v>
      </c>
      <c r="B4" s="252"/>
      <c r="C4" s="236" t="s">
        <v>167</v>
      </c>
      <c r="D4" s="250"/>
      <c r="E4" s="229"/>
    </row>
    <row r="5" spans="1:5" ht="15.6" x14ac:dyDescent="0.3">
      <c r="A5" s="214" t="s">
        <v>485</v>
      </c>
      <c r="B5" s="214"/>
      <c r="C5" s="215" t="s">
        <v>293</v>
      </c>
      <c r="D5" s="216"/>
      <c r="E5" s="217"/>
    </row>
    <row r="6" spans="1:5" ht="15.6" x14ac:dyDescent="0.3">
      <c r="A6" s="247" t="s">
        <v>501</v>
      </c>
      <c r="B6" s="248"/>
      <c r="C6" s="215" t="s">
        <v>502</v>
      </c>
      <c r="D6" s="216"/>
      <c r="E6" s="217"/>
    </row>
    <row r="7" spans="1:5" x14ac:dyDescent="0.3">
      <c r="A7" s="240" t="s">
        <v>73</v>
      </c>
      <c r="B7" s="241"/>
      <c r="C7" s="241"/>
      <c r="D7" s="241"/>
      <c r="E7" s="242"/>
    </row>
    <row r="8" spans="1:5" x14ac:dyDescent="0.3">
      <c r="A8" s="228" t="s">
        <v>141</v>
      </c>
      <c r="B8" s="228"/>
      <c r="C8" s="228"/>
      <c r="D8" s="228"/>
      <c r="E8" s="228"/>
    </row>
    <row r="9" spans="1:5" x14ac:dyDescent="0.3">
      <c r="A9" s="230" t="s">
        <v>7</v>
      </c>
      <c r="B9" s="230"/>
      <c r="C9" s="230"/>
      <c r="D9" s="230"/>
      <c r="E9" s="230"/>
    </row>
    <row r="10" spans="1:5" x14ac:dyDescent="0.3">
      <c r="A10" s="22" t="s">
        <v>142</v>
      </c>
      <c r="B10" s="22" t="s">
        <v>9</v>
      </c>
      <c r="C10" s="22" t="s">
        <v>10</v>
      </c>
      <c r="D10" s="22" t="s">
        <v>11</v>
      </c>
      <c r="E10" s="36" t="s">
        <v>12</v>
      </c>
    </row>
    <row r="11" spans="1:5" x14ac:dyDescent="0.3">
      <c r="A11" s="23" t="s">
        <v>78</v>
      </c>
      <c r="B11" s="62" t="s">
        <v>115</v>
      </c>
      <c r="C11" s="63">
        <v>0.9</v>
      </c>
      <c r="D11" s="25">
        <v>9800</v>
      </c>
      <c r="E11" s="25">
        <f>C11*D11</f>
        <v>8820</v>
      </c>
    </row>
    <row r="12" spans="1:5" x14ac:dyDescent="0.3">
      <c r="A12" s="23" t="s">
        <v>75</v>
      </c>
      <c r="B12" s="62" t="s">
        <v>14</v>
      </c>
      <c r="C12" s="63">
        <v>0.3</v>
      </c>
      <c r="D12" s="25">
        <v>3675</v>
      </c>
      <c r="E12" s="25">
        <f t="shared" ref="E12:E14" si="0">C12*D12</f>
        <v>1102.5</v>
      </c>
    </row>
    <row r="13" spans="1:5" x14ac:dyDescent="0.3">
      <c r="A13" s="23" t="s">
        <v>168</v>
      </c>
      <c r="B13" s="62" t="s">
        <v>14</v>
      </c>
      <c r="C13" s="63">
        <v>3</v>
      </c>
      <c r="D13" s="25">
        <v>240</v>
      </c>
      <c r="E13" s="25">
        <f t="shared" si="0"/>
        <v>720</v>
      </c>
    </row>
    <row r="14" spans="1:5" x14ac:dyDescent="0.3">
      <c r="A14" s="23" t="s">
        <v>77</v>
      </c>
      <c r="B14" s="62" t="s">
        <v>14</v>
      </c>
      <c r="C14" s="63">
        <v>1</v>
      </c>
      <c r="D14" s="25">
        <v>3350</v>
      </c>
      <c r="E14" s="25">
        <f t="shared" si="0"/>
        <v>3350</v>
      </c>
    </row>
    <row r="15" spans="1:5" x14ac:dyDescent="0.3">
      <c r="A15" s="6" t="s">
        <v>36</v>
      </c>
      <c r="B15" s="38"/>
      <c r="C15" s="39"/>
      <c r="D15" s="39"/>
      <c r="E15" s="7">
        <f>SUM(E11:E14)</f>
        <v>13992.5</v>
      </c>
    </row>
    <row r="16" spans="1:5" x14ac:dyDescent="0.3">
      <c r="A16" s="29" t="s">
        <v>80</v>
      </c>
      <c r="B16" s="29"/>
      <c r="C16" s="40"/>
      <c r="D16" s="29"/>
      <c r="E16" s="8"/>
    </row>
    <row r="17" spans="1:5" x14ac:dyDescent="0.3">
      <c r="A17" s="23" t="s">
        <v>162</v>
      </c>
      <c r="B17" s="142" t="s">
        <v>149</v>
      </c>
      <c r="C17" s="63">
        <v>2</v>
      </c>
      <c r="D17" s="48">
        <v>143</v>
      </c>
      <c r="E17" s="25">
        <f>C17*D17</f>
        <v>286</v>
      </c>
    </row>
    <row r="18" spans="1:5" x14ac:dyDescent="0.3">
      <c r="A18" s="23" t="s">
        <v>169</v>
      </c>
      <c r="B18" s="142" t="s">
        <v>149</v>
      </c>
      <c r="C18" s="63">
        <v>2</v>
      </c>
      <c r="D18" s="48">
        <v>143</v>
      </c>
      <c r="E18" s="25">
        <f t="shared" ref="E18:E22" si="1">C18*D18</f>
        <v>286</v>
      </c>
    </row>
    <row r="19" spans="1:5" x14ac:dyDescent="0.3">
      <c r="A19" s="41" t="s">
        <v>170</v>
      </c>
      <c r="B19" s="142" t="s">
        <v>149</v>
      </c>
      <c r="C19" s="63">
        <v>3</v>
      </c>
      <c r="D19" s="48">
        <v>143</v>
      </c>
      <c r="E19" s="25">
        <f t="shared" si="1"/>
        <v>429</v>
      </c>
    </row>
    <row r="20" spans="1:5" x14ac:dyDescent="0.3">
      <c r="A20" s="23" t="s">
        <v>163</v>
      </c>
      <c r="B20" s="142" t="s">
        <v>149</v>
      </c>
      <c r="C20" s="63">
        <v>2</v>
      </c>
      <c r="D20" s="48">
        <v>143</v>
      </c>
      <c r="E20" s="25">
        <f t="shared" si="1"/>
        <v>286</v>
      </c>
    </row>
    <row r="21" spans="1:5" x14ac:dyDescent="0.3">
      <c r="A21" s="23" t="s">
        <v>171</v>
      </c>
      <c r="B21" s="142" t="s">
        <v>149</v>
      </c>
      <c r="C21" s="63">
        <v>3</v>
      </c>
      <c r="D21" s="48">
        <v>143</v>
      </c>
      <c r="E21" s="25">
        <f t="shared" si="1"/>
        <v>429</v>
      </c>
    </row>
    <row r="22" spans="1:5" x14ac:dyDescent="0.3">
      <c r="A22" s="23" t="s">
        <v>172</v>
      </c>
      <c r="B22" s="142" t="s">
        <v>149</v>
      </c>
      <c r="C22" s="63">
        <v>3</v>
      </c>
      <c r="D22" s="48">
        <v>143</v>
      </c>
      <c r="E22" s="25">
        <f t="shared" si="1"/>
        <v>429</v>
      </c>
    </row>
    <row r="23" spans="1:5" x14ac:dyDescent="0.3">
      <c r="A23" s="6" t="s">
        <v>45</v>
      </c>
      <c r="B23" s="38"/>
      <c r="C23" s="39"/>
      <c r="D23" s="39"/>
      <c r="E23" s="7">
        <f>SUM(E17:E22)</f>
        <v>2145</v>
      </c>
    </row>
    <row r="24" spans="1:5" x14ac:dyDescent="0.3">
      <c r="A24" s="29" t="s">
        <v>90</v>
      </c>
      <c r="B24" s="29"/>
      <c r="C24" s="40"/>
      <c r="D24" s="29"/>
      <c r="E24" s="8"/>
    </row>
    <row r="25" spans="1:5" x14ac:dyDescent="0.3">
      <c r="A25" s="23" t="s">
        <v>91</v>
      </c>
      <c r="B25" s="52" t="s">
        <v>14</v>
      </c>
      <c r="C25" s="64">
        <v>0.4</v>
      </c>
      <c r="D25" s="53">
        <v>1950</v>
      </c>
      <c r="E25" s="25">
        <f t="shared" ref="E25:E35" si="2">C25*D25</f>
        <v>780</v>
      </c>
    </row>
    <row r="26" spans="1:5" x14ac:dyDescent="0.3">
      <c r="A26" s="41" t="s">
        <v>93</v>
      </c>
      <c r="B26" s="52" t="s">
        <v>14</v>
      </c>
      <c r="C26" s="64">
        <v>0.4</v>
      </c>
      <c r="D26" s="53">
        <v>3240</v>
      </c>
      <c r="E26" s="25">
        <f t="shared" si="2"/>
        <v>1296</v>
      </c>
    </row>
    <row r="27" spans="1:5" x14ac:dyDescent="0.3">
      <c r="A27" s="41" t="s">
        <v>29</v>
      </c>
      <c r="B27" s="52" t="s">
        <v>92</v>
      </c>
      <c r="C27" s="64">
        <v>0.45</v>
      </c>
      <c r="D27" s="53">
        <v>86.4</v>
      </c>
      <c r="E27" s="25">
        <f t="shared" si="2"/>
        <v>38.880000000000003</v>
      </c>
    </row>
    <row r="28" spans="1:5" x14ac:dyDescent="0.3">
      <c r="A28" s="41" t="s">
        <v>30</v>
      </c>
      <c r="B28" s="52" t="s">
        <v>92</v>
      </c>
      <c r="C28" s="64">
        <v>0.2</v>
      </c>
      <c r="D28" s="53">
        <v>531</v>
      </c>
      <c r="E28" s="25">
        <f t="shared" si="2"/>
        <v>106.2</v>
      </c>
    </row>
    <row r="29" spans="1:5" x14ac:dyDescent="0.3">
      <c r="A29" s="41" t="s">
        <v>16</v>
      </c>
      <c r="B29" s="52" t="s">
        <v>79</v>
      </c>
      <c r="C29" s="64">
        <v>62.5</v>
      </c>
      <c r="D29" s="53">
        <v>26.5</v>
      </c>
      <c r="E29" s="25">
        <f t="shared" si="2"/>
        <v>1656.25</v>
      </c>
    </row>
    <row r="30" spans="1:5" x14ac:dyDescent="0.3">
      <c r="A30" s="41" t="s">
        <v>18</v>
      </c>
      <c r="B30" s="52" t="s">
        <v>79</v>
      </c>
      <c r="C30" s="64">
        <v>2</v>
      </c>
      <c r="D30" s="53">
        <v>93</v>
      </c>
      <c r="E30" s="25">
        <f t="shared" si="2"/>
        <v>186</v>
      </c>
    </row>
    <row r="31" spans="1:5" x14ac:dyDescent="0.3">
      <c r="A31" s="41" t="s">
        <v>19</v>
      </c>
      <c r="B31" s="52" t="s">
        <v>79</v>
      </c>
      <c r="C31" s="64">
        <v>1.6</v>
      </c>
      <c r="D31" s="53">
        <v>78</v>
      </c>
      <c r="E31" s="25">
        <f t="shared" si="2"/>
        <v>124.80000000000001</v>
      </c>
    </row>
    <row r="32" spans="1:5" x14ac:dyDescent="0.3">
      <c r="A32" s="41" t="s">
        <v>20</v>
      </c>
      <c r="B32" s="52" t="s">
        <v>79</v>
      </c>
      <c r="C32" s="64">
        <v>2</v>
      </c>
      <c r="D32" s="53">
        <v>409.46</v>
      </c>
      <c r="E32" s="25">
        <f t="shared" si="2"/>
        <v>818.92</v>
      </c>
    </row>
    <row r="33" spans="1:5" x14ac:dyDescent="0.3">
      <c r="A33" s="41" t="s">
        <v>68</v>
      </c>
      <c r="B33" s="52" t="s">
        <v>79</v>
      </c>
      <c r="C33" s="64">
        <v>10</v>
      </c>
      <c r="D33" s="53">
        <v>98</v>
      </c>
      <c r="E33" s="25">
        <f t="shared" si="2"/>
        <v>980</v>
      </c>
    </row>
    <row r="34" spans="1:5" x14ac:dyDescent="0.3">
      <c r="A34" s="174" t="s">
        <v>21</v>
      </c>
      <c r="B34" s="52" t="s">
        <v>92</v>
      </c>
      <c r="C34" s="64">
        <v>0.5</v>
      </c>
      <c r="D34" s="53">
        <v>135</v>
      </c>
      <c r="E34" s="25">
        <f t="shared" si="2"/>
        <v>67.5</v>
      </c>
    </row>
    <row r="35" spans="1:5" x14ac:dyDescent="0.3">
      <c r="A35" s="174" t="s">
        <v>22</v>
      </c>
      <c r="B35" s="52" t="s">
        <v>79</v>
      </c>
      <c r="C35" s="64">
        <v>3</v>
      </c>
      <c r="D35" s="53">
        <v>37.5</v>
      </c>
      <c r="E35" s="25">
        <f t="shared" si="2"/>
        <v>112.5</v>
      </c>
    </row>
    <row r="36" spans="1:5" x14ac:dyDescent="0.3">
      <c r="A36" s="6" t="s">
        <v>51</v>
      </c>
      <c r="B36" s="38"/>
      <c r="C36" s="39"/>
      <c r="D36" s="39"/>
      <c r="E36" s="7">
        <f>SUM(E25:E35)</f>
        <v>6167.05</v>
      </c>
    </row>
    <row r="37" spans="1:5" x14ac:dyDescent="0.3">
      <c r="A37" s="29" t="s">
        <v>95</v>
      </c>
      <c r="B37" s="55"/>
      <c r="C37" s="56"/>
      <c r="D37" s="40"/>
      <c r="E37" s="8"/>
    </row>
    <row r="38" spans="1:5" x14ac:dyDescent="0.3">
      <c r="A38" s="41" t="s">
        <v>127</v>
      </c>
      <c r="B38" s="52" t="s">
        <v>149</v>
      </c>
      <c r="C38" s="64">
        <v>3</v>
      </c>
      <c r="D38" s="48">
        <v>143</v>
      </c>
      <c r="E38" s="25">
        <f t="shared" ref="E38:E41" si="3">C38*D38</f>
        <v>429</v>
      </c>
    </row>
    <row r="39" spans="1:5" x14ac:dyDescent="0.3">
      <c r="A39" s="41" t="s">
        <v>173</v>
      </c>
      <c r="B39" s="52" t="s">
        <v>149</v>
      </c>
      <c r="C39" s="64">
        <v>2</v>
      </c>
      <c r="D39" s="48">
        <v>143</v>
      </c>
      <c r="E39" s="25">
        <f t="shared" si="3"/>
        <v>286</v>
      </c>
    </row>
    <row r="40" spans="1:5" x14ac:dyDescent="0.3">
      <c r="A40" s="41" t="s">
        <v>40</v>
      </c>
      <c r="B40" s="52" t="s">
        <v>149</v>
      </c>
      <c r="C40" s="64">
        <v>3</v>
      </c>
      <c r="D40" s="48">
        <v>143</v>
      </c>
      <c r="E40" s="25">
        <f t="shared" si="3"/>
        <v>429</v>
      </c>
    </row>
    <row r="41" spans="1:5" x14ac:dyDescent="0.3">
      <c r="A41" s="41" t="s">
        <v>174</v>
      </c>
      <c r="B41" s="52" t="s">
        <v>126</v>
      </c>
      <c r="C41" s="64">
        <v>1</v>
      </c>
      <c r="D41" s="48">
        <v>143</v>
      </c>
      <c r="E41" s="25">
        <f t="shared" si="3"/>
        <v>143</v>
      </c>
    </row>
    <row r="42" spans="1:5" x14ac:dyDescent="0.3">
      <c r="A42" s="57" t="s">
        <v>103</v>
      </c>
      <c r="B42" s="58"/>
      <c r="C42" s="59"/>
      <c r="D42" s="60"/>
      <c r="E42" s="7">
        <f>SUM(E38:E41)</f>
        <v>1287</v>
      </c>
    </row>
    <row r="43" spans="1:5" x14ac:dyDescent="0.3">
      <c r="A43" s="22" t="s">
        <v>104</v>
      </c>
      <c r="B43" s="22"/>
      <c r="C43" s="22"/>
      <c r="D43" s="22"/>
      <c r="E43" s="32"/>
    </row>
    <row r="44" spans="1:5" x14ac:dyDescent="0.3">
      <c r="A44" s="23" t="s">
        <v>175</v>
      </c>
      <c r="B44" s="23" t="s">
        <v>48</v>
      </c>
      <c r="C44" s="52">
        <v>2800</v>
      </c>
      <c r="D44" s="25">
        <v>3</v>
      </c>
      <c r="E44" s="25">
        <f t="shared" ref="E44:E49" si="4">C44*D44</f>
        <v>8400</v>
      </c>
    </row>
    <row r="45" spans="1:5" x14ac:dyDescent="0.3">
      <c r="A45" s="23" t="s">
        <v>133</v>
      </c>
      <c r="B45" s="23" t="s">
        <v>176</v>
      </c>
      <c r="C45" s="52">
        <v>2800</v>
      </c>
      <c r="D45" s="25">
        <v>4</v>
      </c>
      <c r="E45" s="25">
        <f t="shared" si="4"/>
        <v>11200</v>
      </c>
    </row>
    <row r="46" spans="1:5" x14ac:dyDescent="0.3">
      <c r="A46" s="23" t="s">
        <v>109</v>
      </c>
      <c r="B46" s="23" t="s">
        <v>48</v>
      </c>
      <c r="C46" s="52">
        <v>1</v>
      </c>
      <c r="D46" s="25">
        <v>2500</v>
      </c>
      <c r="E46" s="25">
        <f t="shared" si="4"/>
        <v>2500</v>
      </c>
    </row>
    <row r="47" spans="1:5" x14ac:dyDescent="0.3">
      <c r="A47" s="23" t="s">
        <v>177</v>
      </c>
      <c r="B47" s="23" t="s">
        <v>48</v>
      </c>
      <c r="C47" s="52">
        <v>70</v>
      </c>
      <c r="D47" s="25">
        <v>110</v>
      </c>
      <c r="E47" s="25">
        <f t="shared" si="4"/>
        <v>7700</v>
      </c>
    </row>
    <row r="48" spans="1:5" x14ac:dyDescent="0.3">
      <c r="A48" s="23" t="s">
        <v>135</v>
      </c>
      <c r="B48" s="23" t="s">
        <v>48</v>
      </c>
      <c r="C48" s="52">
        <v>70</v>
      </c>
      <c r="D48" s="25">
        <v>110</v>
      </c>
      <c r="E48" s="25">
        <f t="shared" si="4"/>
        <v>7700</v>
      </c>
    </row>
    <row r="49" spans="1:5" x14ac:dyDescent="0.3">
      <c r="A49" s="23" t="s">
        <v>136</v>
      </c>
      <c r="B49" s="23" t="s">
        <v>149</v>
      </c>
      <c r="C49" s="52">
        <v>2</v>
      </c>
      <c r="D49" s="25">
        <v>1000</v>
      </c>
      <c r="E49" s="25">
        <f t="shared" si="4"/>
        <v>2000</v>
      </c>
    </row>
    <row r="50" spans="1:5" x14ac:dyDescent="0.3">
      <c r="A50" s="6" t="s">
        <v>111</v>
      </c>
      <c r="B50" s="6"/>
      <c r="C50" s="6"/>
      <c r="D50" s="6"/>
      <c r="E50" s="7">
        <f>SUM(E44:E49)</f>
        <v>39500</v>
      </c>
    </row>
    <row r="51" spans="1:5" x14ac:dyDescent="0.3">
      <c r="A51" s="44" t="s">
        <v>52</v>
      </c>
      <c r="B51" s="44"/>
      <c r="C51" s="44"/>
      <c r="D51" s="44"/>
      <c r="E51" s="45">
        <f>SUM(E15,E23,E36,E42,E50)</f>
        <v>63091.55</v>
      </c>
    </row>
    <row r="54" spans="1:5" x14ac:dyDescent="0.3">
      <c r="A54" s="231" t="s">
        <v>53</v>
      </c>
      <c r="B54" s="232"/>
    </row>
    <row r="55" spans="1:5" x14ac:dyDescent="0.3">
      <c r="A55" s="22" t="s">
        <v>142</v>
      </c>
      <c r="B55" s="7">
        <f>E15</f>
        <v>13992.5</v>
      </c>
    </row>
    <row r="56" spans="1:5" x14ac:dyDescent="0.3">
      <c r="A56" s="29" t="s">
        <v>80</v>
      </c>
      <c r="B56" s="32">
        <f>E23</f>
        <v>2145</v>
      </c>
    </row>
    <row r="57" spans="1:5" x14ac:dyDescent="0.3">
      <c r="A57" s="29" t="s">
        <v>90</v>
      </c>
      <c r="B57" s="32">
        <f>E36</f>
        <v>6167.05</v>
      </c>
    </row>
    <row r="58" spans="1:5" x14ac:dyDescent="0.3">
      <c r="A58" s="29" t="s">
        <v>95</v>
      </c>
      <c r="B58" s="32">
        <f>E42</f>
        <v>1287</v>
      </c>
    </row>
    <row r="59" spans="1:5" x14ac:dyDescent="0.3">
      <c r="A59" s="29" t="s">
        <v>104</v>
      </c>
      <c r="B59" s="32">
        <f>E50</f>
        <v>39500</v>
      </c>
    </row>
    <row r="60" spans="1:5" x14ac:dyDescent="0.3">
      <c r="A60" s="14" t="s">
        <v>52</v>
      </c>
      <c r="B60" s="45">
        <f>SUM(B55:B59)</f>
        <v>63091.55</v>
      </c>
    </row>
    <row r="63" spans="1:5" x14ac:dyDescent="0.3">
      <c r="A63" s="226" t="s">
        <v>487</v>
      </c>
      <c r="B63" s="226"/>
      <c r="C63" s="226"/>
      <c r="D63" s="226"/>
    </row>
    <row r="64" spans="1:5" x14ac:dyDescent="0.3">
      <c r="A64" t="s">
        <v>54</v>
      </c>
    </row>
    <row r="65" spans="1:4" ht="15.6" x14ac:dyDescent="0.3">
      <c r="A65" s="210" t="s">
        <v>55</v>
      </c>
      <c r="B65" s="210"/>
      <c r="C65" s="210"/>
      <c r="D65" s="210"/>
    </row>
    <row r="66" spans="1:4" ht="15.6" x14ac:dyDescent="0.3">
      <c r="A66" s="210" t="s">
        <v>57</v>
      </c>
      <c r="B66" s="210"/>
      <c r="C66" s="210"/>
      <c r="D66" s="210"/>
    </row>
    <row r="67" spans="1:4" ht="15.6" x14ac:dyDescent="0.3">
      <c r="A67" s="210" t="s">
        <v>430</v>
      </c>
      <c r="B67" s="210"/>
      <c r="C67" s="210"/>
      <c r="D67" s="210"/>
    </row>
    <row r="68" spans="1:4" ht="15.6" x14ac:dyDescent="0.3">
      <c r="A68" s="210" t="s">
        <v>58</v>
      </c>
      <c r="B68" s="210"/>
    </row>
  </sheetData>
  <mergeCells count="23">
    <mergeCell ref="A9:E9"/>
    <mergeCell ref="A1:A2"/>
    <mergeCell ref="B1:E2"/>
    <mergeCell ref="A3:B3"/>
    <mergeCell ref="C3:E3"/>
    <mergeCell ref="A4:B4"/>
    <mergeCell ref="C4:E4"/>
    <mergeCell ref="A5:B5"/>
    <mergeCell ref="A7:E7"/>
    <mergeCell ref="A8:E8"/>
    <mergeCell ref="C5:E5"/>
    <mergeCell ref="A6:B6"/>
    <mergeCell ref="C6:E6"/>
    <mergeCell ref="A68:B68"/>
    <mergeCell ref="A67:B67"/>
    <mergeCell ref="C67:D67"/>
    <mergeCell ref="A54:B54"/>
    <mergeCell ref="A63:B63"/>
    <mergeCell ref="C63:D63"/>
    <mergeCell ref="A65:B65"/>
    <mergeCell ref="C65:D65"/>
    <mergeCell ref="A66:B66"/>
    <mergeCell ref="C66:D6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E9D67-4CB3-4610-8D73-D5BCBFB668C0}">
  <dimension ref="A1:E57"/>
  <sheetViews>
    <sheetView topLeftCell="A8" workbookViewId="0">
      <selection sqref="A1:E59"/>
    </sheetView>
  </sheetViews>
  <sheetFormatPr defaultRowHeight="14.4" x14ac:dyDescent="0.3"/>
  <cols>
    <col min="1" max="1" width="39.33203125" bestFit="1" customWidth="1"/>
    <col min="2" max="2" width="13.109375" bestFit="1" customWidth="1"/>
    <col min="3" max="3" width="14.5546875" bestFit="1" customWidth="1"/>
    <col min="4" max="4" width="13.44140625" bestFit="1" customWidth="1"/>
    <col min="5" max="5" width="12.109375" bestFit="1" customWidth="1"/>
  </cols>
  <sheetData>
    <row r="1" spans="1:5" ht="15" customHeight="1" x14ac:dyDescent="0.3">
      <c r="A1" s="227"/>
      <c r="B1" s="223" t="s">
        <v>0</v>
      </c>
      <c r="C1" s="223"/>
      <c r="D1" s="223"/>
      <c r="E1" s="223"/>
    </row>
    <row r="2" spans="1:5" ht="32.25" customHeight="1" x14ac:dyDescent="0.3">
      <c r="A2" s="227"/>
      <c r="B2" s="223"/>
      <c r="C2" s="223"/>
      <c r="D2" s="223"/>
      <c r="E2" s="223"/>
    </row>
    <row r="3" spans="1:5" ht="15.6" x14ac:dyDescent="0.3">
      <c r="A3" s="224" t="s">
        <v>178</v>
      </c>
      <c r="B3" s="224"/>
      <c r="C3" s="215" t="s">
        <v>288</v>
      </c>
      <c r="D3" s="216"/>
      <c r="E3" s="217"/>
    </row>
    <row r="4" spans="1:5" ht="15.6" x14ac:dyDescent="0.3">
      <c r="A4" s="225" t="s">
        <v>283</v>
      </c>
      <c r="B4" s="225"/>
      <c r="C4" s="215" t="s">
        <v>289</v>
      </c>
      <c r="D4" s="216"/>
      <c r="E4" s="217"/>
    </row>
    <row r="5" spans="1:5" ht="15.6" x14ac:dyDescent="0.3">
      <c r="A5" s="214" t="s">
        <v>485</v>
      </c>
      <c r="B5" s="214"/>
      <c r="C5" s="215" t="s">
        <v>290</v>
      </c>
      <c r="D5" s="216"/>
      <c r="E5" s="217"/>
    </row>
    <row r="6" spans="1:5" ht="15.6" x14ac:dyDescent="0.3">
      <c r="A6" s="238" t="s">
        <v>503</v>
      </c>
      <c r="B6" s="239"/>
      <c r="C6" s="215" t="s">
        <v>287</v>
      </c>
      <c r="D6" s="216"/>
      <c r="E6" s="217"/>
    </row>
    <row r="7" spans="1:5" x14ac:dyDescent="0.3">
      <c r="A7" s="240" t="s">
        <v>444</v>
      </c>
      <c r="B7" s="241"/>
      <c r="C7" s="241"/>
      <c r="D7" s="241"/>
      <c r="E7" s="242"/>
    </row>
    <row r="8" spans="1:5" x14ac:dyDescent="0.3">
      <c r="A8" s="246" t="s">
        <v>280</v>
      </c>
      <c r="B8" s="228"/>
      <c r="C8" s="228"/>
      <c r="D8" s="228"/>
      <c r="E8" s="228"/>
    </row>
    <row r="9" spans="1:5" x14ac:dyDescent="0.3">
      <c r="A9" s="230" t="s">
        <v>7</v>
      </c>
      <c r="B9" s="230"/>
      <c r="C9" s="230"/>
      <c r="D9" s="230"/>
      <c r="E9" s="230"/>
    </row>
    <row r="10" spans="1:5" x14ac:dyDescent="0.3">
      <c r="A10" s="22" t="s">
        <v>142</v>
      </c>
      <c r="B10" s="22" t="s">
        <v>9</v>
      </c>
      <c r="C10" s="22" t="s">
        <v>10</v>
      </c>
      <c r="D10" s="22" t="s">
        <v>11</v>
      </c>
      <c r="E10" s="36" t="s">
        <v>12</v>
      </c>
    </row>
    <row r="11" spans="1:5" x14ac:dyDescent="0.3">
      <c r="A11" s="23" t="s">
        <v>78</v>
      </c>
      <c r="B11" s="62" t="s">
        <v>79</v>
      </c>
      <c r="C11" s="63">
        <v>1.3</v>
      </c>
      <c r="D11" s="25">
        <f>'[1]Referência Feijão'!D7</f>
        <v>1141.6666666666667</v>
      </c>
      <c r="E11" s="25">
        <f>C11*D11</f>
        <v>1484.1666666666667</v>
      </c>
    </row>
    <row r="12" spans="1:5" x14ac:dyDescent="0.3">
      <c r="A12" s="23" t="s">
        <v>75</v>
      </c>
      <c r="B12" s="62" t="s">
        <v>14</v>
      </c>
      <c r="C12" s="63">
        <v>0.35</v>
      </c>
      <c r="D12" s="25">
        <f>'[1]Referência Feijão'!D6</f>
        <v>3600</v>
      </c>
      <c r="E12" s="25">
        <f>C12*D12</f>
        <v>1260</v>
      </c>
    </row>
    <row r="13" spans="1:5" x14ac:dyDescent="0.3">
      <c r="A13" s="23" t="s">
        <v>168</v>
      </c>
      <c r="B13" s="62" t="s">
        <v>14</v>
      </c>
      <c r="C13" s="63">
        <v>1</v>
      </c>
      <c r="D13" s="25">
        <f>'[1]Referência Feijão'!D8</f>
        <v>240</v>
      </c>
      <c r="E13" s="25">
        <f>C13*D13</f>
        <v>240</v>
      </c>
    </row>
    <row r="14" spans="1:5" x14ac:dyDescent="0.3">
      <c r="A14" s="6" t="s">
        <v>36</v>
      </c>
      <c r="B14" s="38"/>
      <c r="C14" s="39"/>
      <c r="D14" s="39"/>
      <c r="E14" s="7">
        <f>SUM(E11:E13)</f>
        <v>2984.166666666667</v>
      </c>
    </row>
    <row r="15" spans="1:5" x14ac:dyDescent="0.3">
      <c r="A15" s="29" t="s">
        <v>80</v>
      </c>
      <c r="B15" s="29"/>
      <c r="C15" s="40"/>
      <c r="D15" s="29"/>
      <c r="E15" s="8"/>
    </row>
    <row r="16" spans="1:5" x14ac:dyDescent="0.3">
      <c r="A16" s="23" t="s">
        <v>179</v>
      </c>
      <c r="B16" s="142" t="s">
        <v>82</v>
      </c>
      <c r="C16" s="52">
        <v>2</v>
      </c>
      <c r="D16" s="48">
        <v>143</v>
      </c>
      <c r="E16" s="25">
        <f>C16*D16</f>
        <v>286</v>
      </c>
    </row>
    <row r="17" spans="1:5" x14ac:dyDescent="0.3">
      <c r="A17" s="23" t="s">
        <v>81</v>
      </c>
      <c r="B17" s="142" t="s">
        <v>82</v>
      </c>
      <c r="C17" s="63">
        <v>2</v>
      </c>
      <c r="D17" s="48">
        <v>143</v>
      </c>
      <c r="E17" s="25">
        <f>C17*D17</f>
        <v>286</v>
      </c>
    </row>
    <row r="18" spans="1:5" x14ac:dyDescent="0.3">
      <c r="A18" s="6" t="s">
        <v>45</v>
      </c>
      <c r="B18" s="38"/>
      <c r="C18" s="39"/>
      <c r="D18" s="39"/>
      <c r="E18" s="54">
        <f>SUM(E16:E17)</f>
        <v>572</v>
      </c>
    </row>
    <row r="19" spans="1:5" x14ac:dyDescent="0.3">
      <c r="A19" s="29" t="s">
        <v>90</v>
      </c>
      <c r="B19" s="29"/>
      <c r="C19" s="40"/>
      <c r="D19" s="29"/>
      <c r="E19" s="8"/>
    </row>
    <row r="20" spans="1:5" x14ac:dyDescent="0.3">
      <c r="A20" s="23" t="s">
        <v>91</v>
      </c>
      <c r="B20" s="52" t="s">
        <v>14</v>
      </c>
      <c r="C20" s="64">
        <v>0.34</v>
      </c>
      <c r="D20" s="53">
        <f>'[1]Referência Feijão'!D10</f>
        <v>2950</v>
      </c>
      <c r="E20" s="53">
        <f>C20*D20</f>
        <v>1003.0000000000001</v>
      </c>
    </row>
    <row r="21" spans="1:5" x14ac:dyDescent="0.3">
      <c r="A21" s="41" t="s">
        <v>32</v>
      </c>
      <c r="B21" s="52" t="s">
        <v>92</v>
      </c>
      <c r="C21" s="64">
        <v>2</v>
      </c>
      <c r="D21" s="53">
        <f>'[1]Referência Feijão'!D11</f>
        <v>18</v>
      </c>
      <c r="E21" s="53">
        <f t="shared" ref="E21:E30" si="0">C21*D21</f>
        <v>36</v>
      </c>
    </row>
    <row r="22" spans="1:5" x14ac:dyDescent="0.3">
      <c r="A22" s="41" t="s">
        <v>33</v>
      </c>
      <c r="B22" s="52" t="s">
        <v>92</v>
      </c>
      <c r="C22" s="64">
        <v>2</v>
      </c>
      <c r="D22" s="53">
        <f>'[1]Referência Feijão'!D12</f>
        <v>14.1</v>
      </c>
      <c r="E22" s="53">
        <f t="shared" si="0"/>
        <v>28.2</v>
      </c>
    </row>
    <row r="23" spans="1:5" x14ac:dyDescent="0.3">
      <c r="A23" s="41" t="s">
        <v>34</v>
      </c>
      <c r="B23" s="52" t="s">
        <v>92</v>
      </c>
      <c r="C23" s="64">
        <v>1</v>
      </c>
      <c r="D23" s="53">
        <f>'[1]Referência Feijão'!D13</f>
        <v>41</v>
      </c>
      <c r="E23" s="53">
        <f t="shared" si="0"/>
        <v>41</v>
      </c>
    </row>
    <row r="24" spans="1:5" x14ac:dyDescent="0.3">
      <c r="A24" s="41" t="s">
        <v>21</v>
      </c>
      <c r="B24" s="52" t="s">
        <v>92</v>
      </c>
      <c r="C24" s="64">
        <v>0.5</v>
      </c>
      <c r="D24" s="53">
        <f>'[1]Referência Feijão'!D14</f>
        <v>64.8</v>
      </c>
      <c r="E24" s="53">
        <f t="shared" si="0"/>
        <v>32.4</v>
      </c>
    </row>
    <row r="25" spans="1:5" x14ac:dyDescent="0.3">
      <c r="A25" s="41" t="s">
        <v>16</v>
      </c>
      <c r="B25" s="52" t="s">
        <v>92</v>
      </c>
      <c r="C25" s="64">
        <v>2</v>
      </c>
      <c r="D25" s="53">
        <f>'[1]Referência Feijão'!D15</f>
        <v>78</v>
      </c>
      <c r="E25" s="53">
        <f t="shared" si="0"/>
        <v>156</v>
      </c>
    </row>
    <row r="26" spans="1:5" x14ac:dyDescent="0.3">
      <c r="A26" s="41" t="s">
        <v>29</v>
      </c>
      <c r="B26" s="52" t="s">
        <v>92</v>
      </c>
      <c r="C26" s="64">
        <v>2</v>
      </c>
      <c r="D26" s="53">
        <f>'[1]Referência Feijão'!D16</f>
        <v>48.325000000000003</v>
      </c>
      <c r="E26" s="53">
        <f t="shared" si="0"/>
        <v>96.65</v>
      </c>
    </row>
    <row r="27" spans="1:5" x14ac:dyDescent="0.3">
      <c r="A27" s="41" t="s">
        <v>18</v>
      </c>
      <c r="B27" s="52" t="s">
        <v>79</v>
      </c>
      <c r="C27" s="64">
        <v>2</v>
      </c>
      <c r="D27" s="53">
        <f>'[1]Referência Feijão'!D17</f>
        <v>26.5</v>
      </c>
      <c r="E27" s="53">
        <f t="shared" si="0"/>
        <v>53</v>
      </c>
    </row>
    <row r="28" spans="1:5" x14ac:dyDescent="0.3">
      <c r="A28" s="41" t="s">
        <v>30</v>
      </c>
      <c r="B28" s="52" t="s">
        <v>79</v>
      </c>
      <c r="C28" s="64">
        <v>0.7</v>
      </c>
      <c r="D28" s="53">
        <f>'[1]Referência Feijão'!D18</f>
        <v>531</v>
      </c>
      <c r="E28" s="53">
        <f t="shared" si="0"/>
        <v>371.7</v>
      </c>
    </row>
    <row r="29" spans="1:5" x14ac:dyDescent="0.3">
      <c r="A29" s="41" t="s">
        <v>31</v>
      </c>
      <c r="B29" s="52" t="s">
        <v>92</v>
      </c>
      <c r="C29" s="64">
        <v>1.2</v>
      </c>
      <c r="D29" s="53">
        <f>'[1]Referência Feijão'!D19</f>
        <v>159</v>
      </c>
      <c r="E29" s="53">
        <f t="shared" si="0"/>
        <v>190.79999999999998</v>
      </c>
    </row>
    <row r="30" spans="1:5" x14ac:dyDescent="0.3">
      <c r="A30" s="41" t="s">
        <v>22</v>
      </c>
      <c r="B30" s="52" t="s">
        <v>92</v>
      </c>
      <c r="C30" s="64">
        <v>0.8</v>
      </c>
      <c r="D30" s="53">
        <f>'[1]Referência Feijão'!D20</f>
        <v>78</v>
      </c>
      <c r="E30" s="53">
        <f t="shared" si="0"/>
        <v>62.400000000000006</v>
      </c>
    </row>
    <row r="31" spans="1:5" x14ac:dyDescent="0.3">
      <c r="A31" s="6" t="s">
        <v>51</v>
      </c>
      <c r="B31" s="38"/>
      <c r="C31" s="39"/>
      <c r="D31" s="39"/>
      <c r="E31" s="7">
        <f>SUM(E20:E30)</f>
        <v>2071.15</v>
      </c>
    </row>
    <row r="32" spans="1:5" x14ac:dyDescent="0.3">
      <c r="A32" s="29" t="s">
        <v>95</v>
      </c>
      <c r="B32" s="55"/>
      <c r="C32" s="56"/>
      <c r="D32" s="40"/>
      <c r="E32" s="8"/>
    </row>
    <row r="33" spans="1:5" x14ac:dyDescent="0.3">
      <c r="A33" s="41" t="s">
        <v>127</v>
      </c>
      <c r="B33" s="52" t="s">
        <v>149</v>
      </c>
      <c r="C33" s="64">
        <v>1.5</v>
      </c>
      <c r="D33" s="48">
        <v>143</v>
      </c>
      <c r="E33" s="43">
        <f>C33*D33</f>
        <v>214.5</v>
      </c>
    </row>
    <row r="34" spans="1:5" x14ac:dyDescent="0.3">
      <c r="A34" s="41" t="s">
        <v>173</v>
      </c>
      <c r="B34" s="52" t="s">
        <v>149</v>
      </c>
      <c r="C34" s="64">
        <v>1.5</v>
      </c>
      <c r="D34" s="48">
        <v>143</v>
      </c>
      <c r="E34" s="43">
        <f>C34*D34</f>
        <v>214.5</v>
      </c>
    </row>
    <row r="35" spans="1:5" x14ac:dyDescent="0.3">
      <c r="A35" s="41" t="s">
        <v>40</v>
      </c>
      <c r="B35" s="52" t="s">
        <v>149</v>
      </c>
      <c r="C35" s="64">
        <v>3</v>
      </c>
      <c r="D35" s="48">
        <v>143</v>
      </c>
      <c r="E35" s="43">
        <f>C35*D35</f>
        <v>429</v>
      </c>
    </row>
    <row r="36" spans="1:5" x14ac:dyDescent="0.3">
      <c r="A36" s="57" t="s">
        <v>103</v>
      </c>
      <c r="B36" s="58"/>
      <c r="C36" s="59"/>
      <c r="D36" s="60"/>
      <c r="E36" s="61">
        <f>SUM(E33:E35)</f>
        <v>858</v>
      </c>
    </row>
    <row r="37" spans="1:5" x14ac:dyDescent="0.3">
      <c r="A37" s="22" t="s">
        <v>104</v>
      </c>
      <c r="B37" s="22"/>
      <c r="C37" s="22"/>
      <c r="D37" s="22"/>
      <c r="E37" s="32"/>
    </row>
    <row r="38" spans="1:5" x14ac:dyDescent="0.3">
      <c r="A38" s="23" t="s">
        <v>180</v>
      </c>
      <c r="B38" s="23" t="s">
        <v>48</v>
      </c>
      <c r="C38" s="52">
        <v>1</v>
      </c>
      <c r="D38" s="25">
        <v>2000</v>
      </c>
      <c r="E38" s="25">
        <v>1500</v>
      </c>
    </row>
    <row r="39" spans="1:5" x14ac:dyDescent="0.3">
      <c r="A39" s="23" t="s">
        <v>181</v>
      </c>
      <c r="B39" s="23" t="s">
        <v>182</v>
      </c>
      <c r="C39" s="52">
        <v>1</v>
      </c>
      <c r="D39" s="25">
        <v>850</v>
      </c>
      <c r="E39" s="25">
        <f>C39*D39</f>
        <v>850</v>
      </c>
    </row>
    <row r="40" spans="1:5" x14ac:dyDescent="0.3">
      <c r="A40" s="6" t="s">
        <v>111</v>
      </c>
      <c r="B40" s="6"/>
      <c r="C40" s="6"/>
      <c r="D40" s="6"/>
      <c r="E40" s="7">
        <f>SUM(E38:E39)</f>
        <v>2350</v>
      </c>
    </row>
    <row r="41" spans="1:5" x14ac:dyDescent="0.3">
      <c r="A41" s="44" t="s">
        <v>52</v>
      </c>
      <c r="B41" s="44"/>
      <c r="C41" s="44"/>
      <c r="D41" s="44"/>
      <c r="E41" s="45">
        <f>SUM(E14,E18,E31,E36,E40)</f>
        <v>8835.3166666666675</v>
      </c>
    </row>
    <row r="44" spans="1:5" x14ac:dyDescent="0.3">
      <c r="A44" s="231" t="s">
        <v>53</v>
      </c>
      <c r="B44" s="232"/>
    </row>
    <row r="45" spans="1:5" x14ac:dyDescent="0.3">
      <c r="A45" s="22" t="str">
        <f>A10</f>
        <v>1-Insumos</v>
      </c>
      <c r="B45" s="32">
        <f>E14</f>
        <v>2984.166666666667</v>
      </c>
    </row>
    <row r="46" spans="1:5" x14ac:dyDescent="0.3">
      <c r="A46" s="29" t="str">
        <f>A15</f>
        <v>2-Serviços</v>
      </c>
      <c r="B46" s="32">
        <f>E18</f>
        <v>572</v>
      </c>
    </row>
    <row r="47" spans="1:5" x14ac:dyDescent="0.3">
      <c r="A47" s="29" t="str">
        <f>A19</f>
        <v>3-Tratos Culturais</v>
      </c>
      <c r="B47" s="32">
        <f>E31</f>
        <v>2071.15</v>
      </c>
    </row>
    <row r="48" spans="1:5" x14ac:dyDescent="0.3">
      <c r="A48" s="29" t="str">
        <f>A32</f>
        <v>4-Serviços</v>
      </c>
      <c r="B48" s="32">
        <f>E36</f>
        <v>858</v>
      </c>
    </row>
    <row r="49" spans="1:4" x14ac:dyDescent="0.3">
      <c r="A49" s="29" t="str">
        <f>A37</f>
        <v>5-Outros Custos</v>
      </c>
      <c r="B49" s="32">
        <f>E40</f>
        <v>2350</v>
      </c>
    </row>
    <row r="50" spans="1:4" x14ac:dyDescent="0.3">
      <c r="A50" s="14" t="str">
        <f>A41</f>
        <v xml:space="preserve">TOTAL </v>
      </c>
      <c r="B50" s="45">
        <f>E41</f>
        <v>8835.3166666666675</v>
      </c>
    </row>
    <row r="53" spans="1:4" x14ac:dyDescent="0.3">
      <c r="A53" s="226" t="str">
        <f>'[1]Café-Baixa'!A55:B55</f>
        <v>São Gotardo/MG  30 de Março de 2023</v>
      </c>
      <c r="B53" s="226"/>
      <c r="C53" s="226"/>
      <c r="D53" s="226"/>
    </row>
    <row r="54" spans="1:4" x14ac:dyDescent="0.3">
      <c r="A54" t="s">
        <v>54</v>
      </c>
    </row>
    <row r="55" spans="1:4" ht="15.6" x14ac:dyDescent="0.3">
      <c r="A55" s="210" t="s">
        <v>55</v>
      </c>
      <c r="B55" s="210"/>
      <c r="C55" s="210"/>
      <c r="D55" s="210"/>
    </row>
    <row r="56" spans="1:4" ht="15.6" x14ac:dyDescent="0.3">
      <c r="A56" s="210" t="s">
        <v>57</v>
      </c>
      <c r="B56" s="210"/>
      <c r="C56" s="210"/>
      <c r="D56" s="210"/>
    </row>
    <row r="57" spans="1:4" ht="15.6" x14ac:dyDescent="0.3">
      <c r="A57" s="210" t="s">
        <v>430</v>
      </c>
      <c r="B57" s="210"/>
      <c r="C57" s="210"/>
      <c r="D57" s="210"/>
    </row>
  </sheetData>
  <mergeCells count="22">
    <mergeCell ref="A53:B53"/>
    <mergeCell ref="C53:D53"/>
    <mergeCell ref="A1:A2"/>
    <mergeCell ref="B1:E2"/>
    <mergeCell ref="A3:B3"/>
    <mergeCell ref="A4:B4"/>
    <mergeCell ref="A5:B5"/>
    <mergeCell ref="C5:E5"/>
    <mergeCell ref="C3:E3"/>
    <mergeCell ref="C4:E4"/>
    <mergeCell ref="C6:E6"/>
    <mergeCell ref="A7:E7"/>
    <mergeCell ref="A8:E8"/>
    <mergeCell ref="A9:E9"/>
    <mergeCell ref="A44:B44"/>
    <mergeCell ref="A6:B6"/>
    <mergeCell ref="A55:B55"/>
    <mergeCell ref="C55:D55"/>
    <mergeCell ref="A56:B56"/>
    <mergeCell ref="C56:D56"/>
    <mergeCell ref="A57:B57"/>
    <mergeCell ref="C57:D5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9A739-D357-4D03-A712-0BA4D85D3855}">
  <dimension ref="A1:E58"/>
  <sheetViews>
    <sheetView workbookViewId="0">
      <selection activeCell="I5" sqref="I5"/>
    </sheetView>
  </sheetViews>
  <sheetFormatPr defaultRowHeight="14.4" x14ac:dyDescent="0.3"/>
  <cols>
    <col min="1" max="1" width="39.33203125" bestFit="1" customWidth="1"/>
    <col min="2" max="2" width="12.109375" bestFit="1" customWidth="1"/>
    <col min="3" max="3" width="14.5546875" bestFit="1" customWidth="1"/>
    <col min="4" max="4" width="13.44140625" bestFit="1" customWidth="1"/>
    <col min="5" max="5" width="12.109375" bestFit="1" customWidth="1"/>
  </cols>
  <sheetData>
    <row r="1" spans="1:5" ht="15" customHeight="1" x14ac:dyDescent="0.3">
      <c r="A1" s="227"/>
      <c r="B1" s="223" t="s">
        <v>0</v>
      </c>
      <c r="C1" s="223"/>
      <c r="D1" s="223"/>
      <c r="E1" s="223"/>
    </row>
    <row r="2" spans="1:5" ht="26.25" customHeight="1" x14ac:dyDescent="0.3">
      <c r="A2" s="227"/>
      <c r="B2" s="223"/>
      <c r="C2" s="223"/>
      <c r="D2" s="223"/>
      <c r="E2" s="223"/>
    </row>
    <row r="3" spans="1:5" ht="15.6" x14ac:dyDescent="0.3">
      <c r="A3" s="224" t="s">
        <v>183</v>
      </c>
      <c r="B3" s="224"/>
      <c r="C3" s="215" t="s">
        <v>288</v>
      </c>
      <c r="D3" s="216"/>
      <c r="E3" s="217"/>
    </row>
    <row r="4" spans="1:5" ht="15.6" x14ac:dyDescent="0.3">
      <c r="A4" s="225" t="s">
        <v>283</v>
      </c>
      <c r="B4" s="225"/>
      <c r="C4" s="215" t="s">
        <v>543</v>
      </c>
      <c r="D4" s="216"/>
      <c r="E4" s="217"/>
    </row>
    <row r="5" spans="1:5" ht="15.6" x14ac:dyDescent="0.3">
      <c r="A5" s="214" t="s">
        <v>485</v>
      </c>
      <c r="B5" s="214"/>
      <c r="C5" s="215" t="s">
        <v>504</v>
      </c>
      <c r="D5" s="216"/>
      <c r="E5" s="217"/>
    </row>
    <row r="6" spans="1:5" ht="15.6" x14ac:dyDescent="0.3">
      <c r="A6" s="238" t="s">
        <v>542</v>
      </c>
      <c r="B6" s="239"/>
      <c r="C6" s="215" t="s">
        <v>505</v>
      </c>
      <c r="D6" s="216"/>
      <c r="E6" s="217"/>
    </row>
    <row r="7" spans="1:5" x14ac:dyDescent="0.3">
      <c r="A7" s="240" t="s">
        <v>444</v>
      </c>
      <c r="B7" s="241"/>
      <c r="C7" s="241"/>
      <c r="D7" s="241"/>
      <c r="E7" s="242"/>
    </row>
    <row r="8" spans="1:5" x14ac:dyDescent="0.3">
      <c r="A8" s="246" t="s">
        <v>280</v>
      </c>
      <c r="B8" s="228"/>
      <c r="C8" s="228"/>
      <c r="D8" s="228"/>
      <c r="E8" s="228"/>
    </row>
    <row r="9" spans="1:5" x14ac:dyDescent="0.3">
      <c r="A9" s="230" t="s">
        <v>7</v>
      </c>
      <c r="B9" s="230"/>
      <c r="C9" s="230"/>
      <c r="D9" s="230"/>
      <c r="E9" s="230"/>
    </row>
    <row r="10" spans="1:5" x14ac:dyDescent="0.3">
      <c r="A10" s="22" t="s">
        <v>142</v>
      </c>
      <c r="B10" s="22" t="s">
        <v>9</v>
      </c>
      <c r="C10" s="22" t="s">
        <v>10</v>
      </c>
      <c r="D10" s="22" t="s">
        <v>11</v>
      </c>
      <c r="E10" s="36" t="s">
        <v>12</v>
      </c>
    </row>
    <row r="11" spans="1:5" x14ac:dyDescent="0.3">
      <c r="A11" s="23" t="s">
        <v>75</v>
      </c>
      <c r="B11" s="62" t="s">
        <v>79</v>
      </c>
      <c r="C11" s="63">
        <v>0.35</v>
      </c>
      <c r="D11" s="25">
        <f>'[1]Referência Trigo'!D6</f>
        <v>3600</v>
      </c>
      <c r="E11" s="25">
        <f>C11*D11</f>
        <v>1260</v>
      </c>
    </row>
    <row r="12" spans="1:5" x14ac:dyDescent="0.3">
      <c r="A12" s="23" t="s">
        <v>78</v>
      </c>
      <c r="B12" s="62" t="s">
        <v>79</v>
      </c>
      <c r="C12" s="63">
        <v>200</v>
      </c>
      <c r="D12" s="25">
        <f>'[1]Referência Trigo'!D7</f>
        <v>4</v>
      </c>
      <c r="E12" s="25">
        <f>C12*D12</f>
        <v>800</v>
      </c>
    </row>
    <row r="13" spans="1:5" x14ac:dyDescent="0.3">
      <c r="A13" s="6" t="s">
        <v>36</v>
      </c>
      <c r="B13" s="38"/>
      <c r="C13" s="39"/>
      <c r="D13" s="39"/>
      <c r="E13" s="7">
        <f>SUM(E11:E12)</f>
        <v>2060</v>
      </c>
    </row>
    <row r="14" spans="1:5" x14ac:dyDescent="0.3">
      <c r="A14" s="29" t="s">
        <v>145</v>
      </c>
      <c r="B14" s="29"/>
      <c r="C14" s="40"/>
      <c r="D14" s="29"/>
      <c r="E14" s="8"/>
    </row>
    <row r="15" spans="1:5" x14ac:dyDescent="0.3">
      <c r="A15" s="23" t="s">
        <v>29</v>
      </c>
      <c r="B15" s="142" t="s">
        <v>92</v>
      </c>
      <c r="C15" s="52">
        <v>2.5</v>
      </c>
      <c r="D15" s="67">
        <f>'[1]Referência Trigo'!D9</f>
        <v>48.325000000000003</v>
      </c>
      <c r="E15" s="43">
        <f>C15*D15</f>
        <v>120.8125</v>
      </c>
    </row>
    <row r="16" spans="1:5" x14ac:dyDescent="0.3">
      <c r="A16" s="23" t="s">
        <v>30</v>
      </c>
      <c r="B16" s="142" t="s">
        <v>92</v>
      </c>
      <c r="C16" s="63">
        <v>0.7</v>
      </c>
      <c r="D16" s="67">
        <f>'[1]Referência Trigo'!D10</f>
        <v>52</v>
      </c>
      <c r="E16" s="43">
        <f t="shared" ref="E16:E23" si="0">C16*D16</f>
        <v>36.4</v>
      </c>
    </row>
    <row r="17" spans="1:5" x14ac:dyDescent="0.3">
      <c r="A17" s="23" t="s">
        <v>31</v>
      </c>
      <c r="B17" s="142" t="s">
        <v>92</v>
      </c>
      <c r="C17" s="63">
        <v>1.5</v>
      </c>
      <c r="D17" s="67">
        <f>'[1]Referência Trigo'!D11</f>
        <v>45.5</v>
      </c>
      <c r="E17" s="43">
        <f t="shared" si="0"/>
        <v>68.25</v>
      </c>
    </row>
    <row r="18" spans="1:5" x14ac:dyDescent="0.3">
      <c r="A18" s="174" t="s">
        <v>506</v>
      </c>
      <c r="B18" s="142" t="s">
        <v>92</v>
      </c>
      <c r="C18" s="63">
        <v>0.6</v>
      </c>
      <c r="D18" s="67">
        <f>'[1]Referência Trigo'!D12</f>
        <v>185</v>
      </c>
      <c r="E18" s="43">
        <f t="shared" si="0"/>
        <v>111</v>
      </c>
    </row>
    <row r="19" spans="1:5" x14ac:dyDescent="0.3">
      <c r="A19" s="23" t="s">
        <v>16</v>
      </c>
      <c r="B19" s="142" t="s">
        <v>92</v>
      </c>
      <c r="C19" s="63">
        <v>0.75</v>
      </c>
      <c r="D19" s="67">
        <f>'[1]Referência Trigo'!D13</f>
        <v>104.53333333333335</v>
      </c>
      <c r="E19" s="43">
        <f t="shared" si="0"/>
        <v>78.400000000000006</v>
      </c>
    </row>
    <row r="20" spans="1:5" x14ac:dyDescent="0.3">
      <c r="A20" s="23" t="s">
        <v>21</v>
      </c>
      <c r="B20" s="142" t="s">
        <v>92</v>
      </c>
      <c r="C20" s="63">
        <v>0.1</v>
      </c>
      <c r="D20" s="67">
        <f>'[1]Referência Trigo'!D14</f>
        <v>189.6</v>
      </c>
      <c r="E20" s="43">
        <f t="shared" si="0"/>
        <v>18.96</v>
      </c>
    </row>
    <row r="21" spans="1:5" x14ac:dyDescent="0.3">
      <c r="A21" s="23" t="s">
        <v>18</v>
      </c>
      <c r="B21" s="142" t="s">
        <v>79</v>
      </c>
      <c r="C21" s="63">
        <v>1</v>
      </c>
      <c r="D21" s="67">
        <f>'[1]Referência Trigo'!D15</f>
        <v>80.333333333333329</v>
      </c>
      <c r="E21" s="43">
        <f t="shared" si="0"/>
        <v>80.333333333333329</v>
      </c>
    </row>
    <row r="22" spans="1:5" x14ac:dyDescent="0.3">
      <c r="A22" s="23" t="s">
        <v>32</v>
      </c>
      <c r="B22" s="142" t="s">
        <v>92</v>
      </c>
      <c r="C22" s="63">
        <v>1.5</v>
      </c>
      <c r="D22" s="67">
        <f>'[1]Referência Trigo'!D16</f>
        <v>22</v>
      </c>
      <c r="E22" s="43">
        <f t="shared" si="0"/>
        <v>33</v>
      </c>
    </row>
    <row r="23" spans="1:5" x14ac:dyDescent="0.3">
      <c r="A23" s="175" t="s">
        <v>19</v>
      </c>
      <c r="B23" s="142" t="s">
        <v>79</v>
      </c>
      <c r="C23" s="63">
        <v>1</v>
      </c>
      <c r="D23" s="67">
        <f>'[1]Referência Trigo'!D17</f>
        <v>80.333333333333329</v>
      </c>
      <c r="E23" s="43">
        <f t="shared" si="0"/>
        <v>80.333333333333329</v>
      </c>
    </row>
    <row r="24" spans="1:5" x14ac:dyDescent="0.3">
      <c r="A24" s="175" t="s">
        <v>22</v>
      </c>
      <c r="B24" s="142" t="s">
        <v>92</v>
      </c>
      <c r="C24" s="63">
        <v>0.1</v>
      </c>
      <c r="D24" s="67">
        <f>'[1]Referência Trigo'!D18</f>
        <v>189.6</v>
      </c>
      <c r="E24" s="43">
        <f>C24*D24</f>
        <v>18.96</v>
      </c>
    </row>
    <row r="25" spans="1:5" x14ac:dyDescent="0.3">
      <c r="A25" s="23" t="s">
        <v>184</v>
      </c>
      <c r="B25" s="62" t="s">
        <v>14</v>
      </c>
      <c r="C25" s="63">
        <v>0.2</v>
      </c>
      <c r="D25" s="67">
        <f>'[1]Referência Trigo'!D19</f>
        <v>3100</v>
      </c>
      <c r="E25" s="43">
        <f>C25*D25</f>
        <v>620</v>
      </c>
    </row>
    <row r="26" spans="1:5" x14ac:dyDescent="0.3">
      <c r="A26" s="6" t="s">
        <v>45</v>
      </c>
      <c r="B26" s="38"/>
      <c r="C26" s="39"/>
      <c r="D26" s="39"/>
      <c r="E26" s="7">
        <f>SUM(E15:E25)</f>
        <v>1266.4491666666668</v>
      </c>
    </row>
    <row r="27" spans="1:5" x14ac:dyDescent="0.3">
      <c r="A27" s="29" t="s">
        <v>147</v>
      </c>
      <c r="B27" s="29"/>
      <c r="C27" s="40"/>
      <c r="D27" s="29"/>
      <c r="E27" s="8"/>
    </row>
    <row r="28" spans="1:5" x14ac:dyDescent="0.3">
      <c r="A28" s="23" t="s">
        <v>150</v>
      </c>
      <c r="B28" s="52" t="s">
        <v>149</v>
      </c>
      <c r="C28" s="42">
        <v>1</v>
      </c>
      <c r="D28" s="48">
        <v>143</v>
      </c>
      <c r="E28" s="53">
        <v>123.38</v>
      </c>
    </row>
    <row r="29" spans="1:5" x14ac:dyDescent="0.3">
      <c r="A29" s="41" t="s">
        <v>151</v>
      </c>
      <c r="B29" s="52" t="s">
        <v>149</v>
      </c>
      <c r="C29" s="42">
        <v>1</v>
      </c>
      <c r="D29" s="48">
        <v>143</v>
      </c>
      <c r="E29" s="53">
        <v>59.01</v>
      </c>
    </row>
    <row r="30" spans="1:5" x14ac:dyDescent="0.3">
      <c r="A30" s="41" t="s">
        <v>152</v>
      </c>
      <c r="B30" s="52" t="s">
        <v>149</v>
      </c>
      <c r="C30" s="42">
        <v>1</v>
      </c>
      <c r="D30" s="48">
        <v>143</v>
      </c>
      <c r="E30" s="53">
        <v>571.22</v>
      </c>
    </row>
    <row r="31" spans="1:5" x14ac:dyDescent="0.3">
      <c r="A31" s="41" t="s">
        <v>153</v>
      </c>
      <c r="B31" s="52" t="s">
        <v>149</v>
      </c>
      <c r="C31" s="42">
        <v>1</v>
      </c>
      <c r="D31" s="48">
        <v>143</v>
      </c>
      <c r="E31" s="53">
        <v>106.76</v>
      </c>
    </row>
    <row r="32" spans="1:5" x14ac:dyDescent="0.3">
      <c r="A32" s="41" t="s">
        <v>154</v>
      </c>
      <c r="B32" s="52" t="s">
        <v>149</v>
      </c>
      <c r="C32" s="42">
        <v>1</v>
      </c>
      <c r="D32" s="48">
        <v>143</v>
      </c>
      <c r="E32" s="53">
        <v>70.819999999999993</v>
      </c>
    </row>
    <row r="33" spans="1:5" x14ac:dyDescent="0.3">
      <c r="A33" s="6" t="s">
        <v>51</v>
      </c>
      <c r="B33" s="38"/>
      <c r="C33" s="39"/>
      <c r="D33" s="39"/>
      <c r="E33" s="7">
        <f>SUM(E28:E32)</f>
        <v>931.19</v>
      </c>
    </row>
    <row r="34" spans="1:5" x14ac:dyDescent="0.3">
      <c r="A34" s="29" t="s">
        <v>155</v>
      </c>
      <c r="B34" s="55"/>
      <c r="C34" s="56"/>
      <c r="D34" s="40"/>
      <c r="E34" s="8"/>
    </row>
    <row r="35" spans="1:5" x14ac:dyDescent="0.3">
      <c r="A35" s="41" t="s">
        <v>109</v>
      </c>
      <c r="B35" s="52" t="s">
        <v>50</v>
      </c>
      <c r="C35" s="42">
        <v>1</v>
      </c>
      <c r="D35" s="43">
        <v>350</v>
      </c>
      <c r="E35" s="43">
        <v>350</v>
      </c>
    </row>
    <row r="36" spans="1:5" x14ac:dyDescent="0.3">
      <c r="A36" s="41" t="s">
        <v>158</v>
      </c>
      <c r="B36" s="52" t="s">
        <v>50</v>
      </c>
      <c r="C36" s="42">
        <v>65</v>
      </c>
      <c r="D36" s="43">
        <v>2.5</v>
      </c>
      <c r="E36" s="43">
        <v>93.6</v>
      </c>
    </row>
    <row r="37" spans="1:5" x14ac:dyDescent="0.3">
      <c r="A37" s="41" t="s">
        <v>44</v>
      </c>
      <c r="B37" s="52" t="s">
        <v>50</v>
      </c>
      <c r="C37" s="42">
        <v>1</v>
      </c>
      <c r="D37" s="43">
        <v>720</v>
      </c>
      <c r="E37" s="43">
        <v>720</v>
      </c>
    </row>
    <row r="38" spans="1:5" x14ac:dyDescent="0.3">
      <c r="A38" s="41" t="s">
        <v>156</v>
      </c>
      <c r="B38" s="52" t="s">
        <v>50</v>
      </c>
      <c r="C38" s="42">
        <v>2</v>
      </c>
      <c r="D38" s="43">
        <v>200</v>
      </c>
      <c r="E38" s="43">
        <v>64.97</v>
      </c>
    </row>
    <row r="39" spans="1:5" x14ac:dyDescent="0.3">
      <c r="A39" s="57" t="s">
        <v>103</v>
      </c>
      <c r="B39" s="58"/>
      <c r="C39" s="59"/>
      <c r="D39" s="60"/>
      <c r="E39" s="7">
        <f>SUM(E35:E38)</f>
        <v>1228.57</v>
      </c>
    </row>
    <row r="40" spans="1:5" x14ac:dyDescent="0.3">
      <c r="A40" s="44" t="s">
        <v>52</v>
      </c>
      <c r="B40" s="44"/>
      <c r="C40" s="44"/>
      <c r="D40" s="44"/>
      <c r="E40" s="45">
        <f>SUM(E13,E26,E33,E39)</f>
        <v>5486.2091666666665</v>
      </c>
    </row>
    <row r="43" spans="1:5" x14ac:dyDescent="0.3">
      <c r="A43" s="231" t="s">
        <v>53</v>
      </c>
      <c r="B43" s="232"/>
    </row>
    <row r="44" spans="1:5" x14ac:dyDescent="0.3">
      <c r="A44" s="22" t="str">
        <f>A10</f>
        <v>1-Insumos</v>
      </c>
      <c r="B44" s="32">
        <f>E13</f>
        <v>2060</v>
      </c>
    </row>
    <row r="45" spans="1:5" x14ac:dyDescent="0.3">
      <c r="A45" s="29" t="str">
        <f>A14</f>
        <v>2-Tratos Culturais</v>
      </c>
      <c r="B45" s="32">
        <f>E26</f>
        <v>1266.4491666666668</v>
      </c>
    </row>
    <row r="46" spans="1:5" x14ac:dyDescent="0.3">
      <c r="A46" s="29" t="str">
        <f>A27</f>
        <v>3-Serviços</v>
      </c>
      <c r="B46" s="32">
        <f>E33</f>
        <v>931.19</v>
      </c>
    </row>
    <row r="47" spans="1:5" x14ac:dyDescent="0.3">
      <c r="A47" s="29" t="str">
        <f>A34</f>
        <v>4-Outros custos</v>
      </c>
      <c r="B47" s="32">
        <f>E39</f>
        <v>1228.57</v>
      </c>
    </row>
    <row r="48" spans="1:5" x14ac:dyDescent="0.3">
      <c r="A48" s="14" t="s">
        <v>65</v>
      </c>
      <c r="B48" s="45">
        <f>SUM(B44:B47)</f>
        <v>5486.2091666666665</v>
      </c>
    </row>
    <row r="51" spans="1:4" x14ac:dyDescent="0.3">
      <c r="A51" s="226" t="str">
        <f>'[1]Café-Baixa'!A55:B55</f>
        <v>São Gotardo/MG  30 de Março de 2023</v>
      </c>
      <c r="B51" s="226"/>
      <c r="C51" s="226"/>
      <c r="D51" s="226"/>
    </row>
    <row r="52" spans="1:4" x14ac:dyDescent="0.3">
      <c r="A52" t="s">
        <v>54</v>
      </c>
    </row>
    <row r="53" spans="1:4" ht="15.6" x14ac:dyDescent="0.3">
      <c r="A53" s="210" t="s">
        <v>55</v>
      </c>
      <c r="B53" s="210"/>
      <c r="C53" s="210"/>
      <c r="D53" s="210"/>
    </row>
    <row r="54" spans="1:4" ht="15.6" x14ac:dyDescent="0.3">
      <c r="A54" s="210" t="s">
        <v>57</v>
      </c>
      <c r="B54" s="210"/>
      <c r="C54" s="210"/>
      <c r="D54" s="210"/>
    </row>
    <row r="55" spans="1:4" ht="15.6" x14ac:dyDescent="0.3">
      <c r="A55" s="210" t="s">
        <v>430</v>
      </c>
      <c r="B55" s="210"/>
      <c r="C55" s="210"/>
      <c r="D55" s="210"/>
    </row>
    <row r="57" spans="1:4" ht="15.6" x14ac:dyDescent="0.3">
      <c r="A57" s="210" t="s">
        <v>57</v>
      </c>
      <c r="B57" s="210"/>
      <c r="C57" s="210"/>
      <c r="D57" s="210"/>
    </row>
    <row r="58" spans="1:4" ht="15.6" x14ac:dyDescent="0.3">
      <c r="A58" s="210" t="s">
        <v>430</v>
      </c>
      <c r="B58" s="210"/>
      <c r="C58" s="210"/>
      <c r="D58" s="210"/>
    </row>
  </sheetData>
  <mergeCells count="26">
    <mergeCell ref="A43:B43"/>
    <mergeCell ref="A9:E9"/>
    <mergeCell ref="A1:A2"/>
    <mergeCell ref="B1:E2"/>
    <mergeCell ref="A3:B3"/>
    <mergeCell ref="A4:B4"/>
    <mergeCell ref="C4:E4"/>
    <mergeCell ref="C3:E3"/>
    <mergeCell ref="C5:E5"/>
    <mergeCell ref="C6:E6"/>
    <mergeCell ref="A5:B5"/>
    <mergeCell ref="A7:E7"/>
    <mergeCell ref="A8:E8"/>
    <mergeCell ref="A6:B6"/>
    <mergeCell ref="A58:B58"/>
    <mergeCell ref="C58:D58"/>
    <mergeCell ref="A54:B54"/>
    <mergeCell ref="C54:D54"/>
    <mergeCell ref="A57:B57"/>
    <mergeCell ref="C57:D57"/>
    <mergeCell ref="A51:B51"/>
    <mergeCell ref="C51:D51"/>
    <mergeCell ref="A53:B53"/>
    <mergeCell ref="C53:D53"/>
    <mergeCell ref="A55:B55"/>
    <mergeCell ref="C55:D5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F5366-2026-4C28-B915-6E08AA0EE0DD}">
  <dimension ref="A1:E61"/>
  <sheetViews>
    <sheetView workbookViewId="0">
      <selection activeCell="E43" sqref="E43"/>
    </sheetView>
  </sheetViews>
  <sheetFormatPr defaultRowHeight="14.4" x14ac:dyDescent="0.3"/>
  <cols>
    <col min="1" max="1" width="35.109375" bestFit="1" customWidth="1"/>
    <col min="2" max="2" width="13.33203125" bestFit="1" customWidth="1"/>
    <col min="3" max="3" width="16.6640625" bestFit="1" customWidth="1"/>
    <col min="4" max="4" width="13.44140625" bestFit="1" customWidth="1"/>
    <col min="5" max="5" width="13.33203125" bestFit="1" customWidth="1"/>
  </cols>
  <sheetData>
    <row r="1" spans="1:5" ht="15" customHeight="1" x14ac:dyDescent="0.3">
      <c r="A1" s="227"/>
      <c r="B1" s="223" t="s">
        <v>0</v>
      </c>
      <c r="C1" s="223"/>
      <c r="D1" s="223"/>
      <c r="E1" s="223"/>
    </row>
    <row r="2" spans="1:5" ht="24" customHeight="1" x14ac:dyDescent="0.3">
      <c r="A2" s="227"/>
      <c r="B2" s="223"/>
      <c r="C2" s="223"/>
      <c r="D2" s="223"/>
      <c r="E2" s="223"/>
    </row>
    <row r="3" spans="1:5" ht="15.6" x14ac:dyDescent="0.3">
      <c r="A3" s="224" t="s">
        <v>185</v>
      </c>
      <c r="B3" s="224"/>
      <c r="C3" s="215" t="s">
        <v>291</v>
      </c>
      <c r="D3" s="216"/>
      <c r="E3" s="217"/>
    </row>
    <row r="4" spans="1:5" ht="15.6" x14ac:dyDescent="0.3">
      <c r="A4" s="225" t="s">
        <v>283</v>
      </c>
      <c r="B4" s="225"/>
      <c r="C4" s="215" t="s">
        <v>292</v>
      </c>
      <c r="D4" s="216"/>
      <c r="E4" s="217"/>
    </row>
    <row r="5" spans="1:5" ht="15.6" x14ac:dyDescent="0.3">
      <c r="A5" s="214" t="s">
        <v>485</v>
      </c>
      <c r="B5" s="214"/>
      <c r="C5" s="215" t="s">
        <v>507</v>
      </c>
      <c r="D5" s="216"/>
      <c r="E5" s="217"/>
    </row>
    <row r="6" spans="1:5" ht="15.6" x14ac:dyDescent="0.3">
      <c r="A6" s="238" t="s">
        <v>508</v>
      </c>
      <c r="B6" s="239"/>
      <c r="C6" s="215" t="s">
        <v>509</v>
      </c>
      <c r="D6" s="216"/>
      <c r="E6" s="217"/>
    </row>
    <row r="7" spans="1:5" x14ac:dyDescent="0.3">
      <c r="A7" s="240" t="s">
        <v>495</v>
      </c>
      <c r="B7" s="241"/>
      <c r="C7" s="241"/>
      <c r="D7" s="241"/>
      <c r="E7" s="242"/>
    </row>
    <row r="8" spans="1:5" x14ac:dyDescent="0.3">
      <c r="A8" s="228" t="s">
        <v>6</v>
      </c>
      <c r="B8" s="228"/>
      <c r="C8" s="228"/>
      <c r="D8" s="228"/>
      <c r="E8" s="228"/>
    </row>
    <row r="9" spans="1:5" x14ac:dyDescent="0.3">
      <c r="A9" s="230" t="s">
        <v>7</v>
      </c>
      <c r="B9" s="230"/>
      <c r="C9" s="230"/>
      <c r="D9" s="230"/>
      <c r="E9" s="230"/>
    </row>
    <row r="10" spans="1:5" x14ac:dyDescent="0.3">
      <c r="A10" s="22" t="s">
        <v>142</v>
      </c>
      <c r="B10" s="22" t="s">
        <v>9</v>
      </c>
      <c r="C10" s="22" t="s">
        <v>10</v>
      </c>
      <c r="D10" s="22" t="s">
        <v>11</v>
      </c>
      <c r="E10" s="36" t="s">
        <v>12</v>
      </c>
    </row>
    <row r="11" spans="1:5" x14ac:dyDescent="0.3">
      <c r="A11" s="23" t="s">
        <v>78</v>
      </c>
      <c r="B11" s="23" t="s">
        <v>115</v>
      </c>
      <c r="C11" s="23">
        <v>1</v>
      </c>
      <c r="D11" s="25">
        <f>'[1]Referência Beterraba'!D6</f>
        <v>3579.3333333333335</v>
      </c>
      <c r="E11" s="25">
        <f>C11*D11</f>
        <v>3579.3333333333335</v>
      </c>
    </row>
    <row r="12" spans="1:5" x14ac:dyDescent="0.3">
      <c r="A12" s="23" t="s">
        <v>186</v>
      </c>
      <c r="B12" s="23" t="s">
        <v>14</v>
      </c>
      <c r="C12" s="23">
        <v>2</v>
      </c>
      <c r="D12" s="25">
        <f>'[1]Referência Beterraba'!D7</f>
        <v>240</v>
      </c>
      <c r="E12" s="25">
        <f t="shared" ref="E12:E23" si="0">C12*D12</f>
        <v>480</v>
      </c>
    </row>
    <row r="13" spans="1:5" x14ac:dyDescent="0.3">
      <c r="A13" s="23" t="s">
        <v>187</v>
      </c>
      <c r="B13" s="23" t="s">
        <v>14</v>
      </c>
      <c r="C13" s="23">
        <v>1.8</v>
      </c>
      <c r="D13" s="25">
        <f>'[1]Referência Beterraba'!D8</f>
        <v>3350</v>
      </c>
      <c r="E13" s="25">
        <f t="shared" si="0"/>
        <v>6030</v>
      </c>
    </row>
    <row r="14" spans="1:5" x14ac:dyDescent="0.3">
      <c r="A14" s="23" t="s">
        <v>188</v>
      </c>
      <c r="B14" s="23" t="s">
        <v>14</v>
      </c>
      <c r="C14" s="23">
        <v>1.5</v>
      </c>
      <c r="D14" s="25">
        <f>'[1]Referência Beterraba'!D9</f>
        <v>3100</v>
      </c>
      <c r="E14" s="25">
        <f t="shared" si="0"/>
        <v>4650</v>
      </c>
    </row>
    <row r="15" spans="1:5" x14ac:dyDescent="0.3">
      <c r="A15" s="23" t="s">
        <v>184</v>
      </c>
      <c r="B15" s="23" t="s">
        <v>14</v>
      </c>
      <c r="C15" s="23">
        <v>0.5</v>
      </c>
      <c r="D15" s="25">
        <f>'[1]Referência Beterraba'!D10</f>
        <v>2950</v>
      </c>
      <c r="E15" s="25">
        <f t="shared" si="0"/>
        <v>1475</v>
      </c>
    </row>
    <row r="16" spans="1:5" x14ac:dyDescent="0.3">
      <c r="A16" s="23" t="s">
        <v>29</v>
      </c>
      <c r="B16" s="23" t="s">
        <v>189</v>
      </c>
      <c r="C16" s="23">
        <v>0.5</v>
      </c>
      <c r="D16" s="25">
        <f>'[1]Referência Beterraba'!D11</f>
        <v>159</v>
      </c>
      <c r="E16" s="25">
        <f t="shared" si="0"/>
        <v>79.5</v>
      </c>
    </row>
    <row r="17" spans="1:5" x14ac:dyDescent="0.3">
      <c r="A17" s="23" t="s">
        <v>30</v>
      </c>
      <c r="B17" s="23" t="s">
        <v>189</v>
      </c>
      <c r="C17" s="23">
        <v>0.08</v>
      </c>
      <c r="D17" s="25">
        <f>'[1]Referência Beterraba'!D12</f>
        <v>531</v>
      </c>
      <c r="E17" s="25">
        <f t="shared" si="0"/>
        <v>42.480000000000004</v>
      </c>
    </row>
    <row r="18" spans="1:5" x14ac:dyDescent="0.3">
      <c r="A18" s="23" t="s">
        <v>190</v>
      </c>
      <c r="B18" s="23" t="s">
        <v>189</v>
      </c>
      <c r="C18" s="23">
        <v>0.25</v>
      </c>
      <c r="D18" s="25">
        <f>'[1]Referência Beterraba'!D13</f>
        <v>135</v>
      </c>
      <c r="E18" s="25">
        <f t="shared" si="0"/>
        <v>33.75</v>
      </c>
    </row>
    <row r="19" spans="1:5" x14ac:dyDescent="0.3">
      <c r="A19" s="23" t="s">
        <v>22</v>
      </c>
      <c r="B19" s="23" t="s">
        <v>189</v>
      </c>
      <c r="C19" s="23">
        <v>0.4</v>
      </c>
      <c r="D19" s="25">
        <f>'[1]Referência Beterraba'!D14</f>
        <v>78</v>
      </c>
      <c r="E19" s="25">
        <f t="shared" si="0"/>
        <v>31.200000000000003</v>
      </c>
    </row>
    <row r="20" spans="1:5" x14ac:dyDescent="0.3">
      <c r="A20" s="23" t="s">
        <v>16</v>
      </c>
      <c r="B20" s="23" t="s">
        <v>189</v>
      </c>
      <c r="C20" s="159">
        <v>4</v>
      </c>
      <c r="D20" s="25">
        <f>'[1]Referência Beterraba'!D15</f>
        <v>98</v>
      </c>
      <c r="E20" s="25">
        <f t="shared" si="0"/>
        <v>392</v>
      </c>
    </row>
    <row r="21" spans="1:5" x14ac:dyDescent="0.3">
      <c r="A21" s="23" t="s">
        <v>124</v>
      </c>
      <c r="B21" s="23" t="s">
        <v>189</v>
      </c>
      <c r="C21" s="159">
        <v>0.8</v>
      </c>
      <c r="D21" s="25">
        <f>'[1]Referência Beterraba'!D16</f>
        <v>409.46</v>
      </c>
      <c r="E21" s="25">
        <f t="shared" si="0"/>
        <v>327.56799999999998</v>
      </c>
    </row>
    <row r="22" spans="1:5" x14ac:dyDescent="0.3">
      <c r="A22" s="23" t="s">
        <v>19</v>
      </c>
      <c r="B22" s="23" t="s">
        <v>189</v>
      </c>
      <c r="C22" s="159">
        <v>1.2</v>
      </c>
      <c r="D22" s="25">
        <f>'[1]Referência Beterraba'!D17</f>
        <v>93</v>
      </c>
      <c r="E22" s="25">
        <f t="shared" si="0"/>
        <v>111.6</v>
      </c>
    </row>
    <row r="23" spans="1:5" x14ac:dyDescent="0.3">
      <c r="A23" s="23" t="s">
        <v>20</v>
      </c>
      <c r="B23" s="23" t="s">
        <v>189</v>
      </c>
      <c r="C23" s="159">
        <v>1.2</v>
      </c>
      <c r="D23" s="25">
        <f>'[1]Referência Beterraba'!D18</f>
        <v>77.240000000000009</v>
      </c>
      <c r="E23" s="25">
        <f t="shared" si="0"/>
        <v>92.688000000000002</v>
      </c>
    </row>
    <row r="24" spans="1:5" x14ac:dyDescent="0.3">
      <c r="A24" s="6" t="s">
        <v>36</v>
      </c>
      <c r="B24" s="38"/>
      <c r="C24" s="39"/>
      <c r="D24" s="39"/>
      <c r="E24" s="7">
        <f>SUM(E11:E23)</f>
        <v>17325.119333333329</v>
      </c>
    </row>
    <row r="25" spans="1:5" x14ac:dyDescent="0.3">
      <c r="A25" s="29" t="s">
        <v>80</v>
      </c>
      <c r="B25" s="29"/>
      <c r="C25" s="40"/>
      <c r="D25" s="29"/>
      <c r="E25" s="8"/>
    </row>
    <row r="26" spans="1:5" x14ac:dyDescent="0.3">
      <c r="A26" s="41" t="s">
        <v>191</v>
      </c>
      <c r="B26" s="23" t="s">
        <v>116</v>
      </c>
      <c r="C26" s="42">
        <v>1.5</v>
      </c>
      <c r="D26" s="48">
        <v>143</v>
      </c>
      <c r="E26" s="176">
        <f>C26*D26</f>
        <v>214.5</v>
      </c>
    </row>
    <row r="27" spans="1:5" x14ac:dyDescent="0.3">
      <c r="A27" s="41" t="s">
        <v>81</v>
      </c>
      <c r="B27" s="23" t="s">
        <v>116</v>
      </c>
      <c r="C27" s="42">
        <v>4</v>
      </c>
      <c r="D27" s="48">
        <v>143</v>
      </c>
      <c r="E27" s="176">
        <f t="shared" ref="E27:E36" si="1">C27*D27</f>
        <v>572</v>
      </c>
    </row>
    <row r="28" spans="1:5" x14ac:dyDescent="0.3">
      <c r="A28" s="41" t="s">
        <v>192</v>
      </c>
      <c r="B28" s="23" t="s">
        <v>116</v>
      </c>
      <c r="C28" s="42">
        <v>4</v>
      </c>
      <c r="D28" s="48">
        <v>143</v>
      </c>
      <c r="E28" s="176">
        <f t="shared" si="1"/>
        <v>572</v>
      </c>
    </row>
    <row r="29" spans="1:5" x14ac:dyDescent="0.3">
      <c r="A29" s="41" t="s">
        <v>193</v>
      </c>
      <c r="B29" s="23" t="s">
        <v>116</v>
      </c>
      <c r="C29" s="42">
        <v>2</v>
      </c>
      <c r="D29" s="48">
        <v>143</v>
      </c>
      <c r="E29" s="176">
        <f t="shared" si="1"/>
        <v>286</v>
      </c>
    </row>
    <row r="30" spans="1:5" x14ac:dyDescent="0.3">
      <c r="A30" s="23" t="s">
        <v>194</v>
      </c>
      <c r="B30" s="23" t="s">
        <v>116</v>
      </c>
      <c r="C30" s="159">
        <v>2.5</v>
      </c>
      <c r="D30" s="48">
        <v>143</v>
      </c>
      <c r="E30" s="176">
        <f t="shared" si="1"/>
        <v>357.5</v>
      </c>
    </row>
    <row r="31" spans="1:5" x14ac:dyDescent="0.3">
      <c r="A31" s="23" t="s">
        <v>195</v>
      </c>
      <c r="B31" s="23" t="s">
        <v>48</v>
      </c>
      <c r="C31" s="159">
        <v>28</v>
      </c>
      <c r="D31" s="177">
        <v>110</v>
      </c>
      <c r="E31" s="176">
        <f t="shared" si="1"/>
        <v>3080</v>
      </c>
    </row>
    <row r="32" spans="1:5" x14ac:dyDescent="0.3">
      <c r="A32" s="23" t="s">
        <v>196</v>
      </c>
      <c r="B32" s="23" t="s">
        <v>116</v>
      </c>
      <c r="C32" s="159">
        <v>2</v>
      </c>
      <c r="D32" s="48">
        <v>143</v>
      </c>
      <c r="E32" s="176">
        <f t="shared" si="1"/>
        <v>286</v>
      </c>
    </row>
    <row r="33" spans="1:5" x14ac:dyDescent="0.3">
      <c r="A33" s="23" t="s">
        <v>197</v>
      </c>
      <c r="B33" s="23" t="s">
        <v>48</v>
      </c>
      <c r="C33" s="159">
        <v>5</v>
      </c>
      <c r="D33" s="177">
        <v>110</v>
      </c>
      <c r="E33" s="176">
        <f t="shared" si="1"/>
        <v>550</v>
      </c>
    </row>
    <row r="34" spans="1:5" x14ac:dyDescent="0.3">
      <c r="A34" s="23" t="s">
        <v>44</v>
      </c>
      <c r="B34" s="23" t="s">
        <v>48</v>
      </c>
      <c r="C34" s="159">
        <v>4</v>
      </c>
      <c r="D34" s="177">
        <v>110</v>
      </c>
      <c r="E34" s="176">
        <f t="shared" si="1"/>
        <v>440</v>
      </c>
    </row>
    <row r="35" spans="1:5" x14ac:dyDescent="0.3">
      <c r="A35" s="23" t="s">
        <v>128</v>
      </c>
      <c r="B35" s="23" t="s">
        <v>116</v>
      </c>
      <c r="C35" s="159">
        <v>2</v>
      </c>
      <c r="D35" s="48">
        <v>143</v>
      </c>
      <c r="E35" s="176">
        <f t="shared" si="1"/>
        <v>286</v>
      </c>
    </row>
    <row r="36" spans="1:5" x14ac:dyDescent="0.3">
      <c r="A36" s="23" t="s">
        <v>198</v>
      </c>
      <c r="B36" s="23" t="s">
        <v>116</v>
      </c>
      <c r="C36" s="159">
        <v>4</v>
      </c>
      <c r="D36" s="177">
        <v>130</v>
      </c>
      <c r="E36" s="176">
        <f t="shared" si="1"/>
        <v>520</v>
      </c>
    </row>
    <row r="37" spans="1:5" x14ac:dyDescent="0.3">
      <c r="A37" s="6" t="s">
        <v>45</v>
      </c>
      <c r="B37" s="38"/>
      <c r="C37" s="39"/>
      <c r="D37" s="39"/>
      <c r="E37" s="54">
        <f>SUM(E26:E36)</f>
        <v>7164</v>
      </c>
    </row>
    <row r="38" spans="1:5" x14ac:dyDescent="0.3">
      <c r="A38" s="29" t="s">
        <v>199</v>
      </c>
      <c r="B38" s="29"/>
      <c r="C38" s="40"/>
      <c r="D38" s="29"/>
      <c r="E38" s="8"/>
    </row>
    <row r="39" spans="1:5" x14ac:dyDescent="0.3">
      <c r="A39" s="23" t="s">
        <v>200</v>
      </c>
      <c r="B39" s="23" t="s">
        <v>48</v>
      </c>
      <c r="C39" s="159">
        <v>5</v>
      </c>
      <c r="D39" s="30">
        <v>110</v>
      </c>
      <c r="E39" s="30">
        <f t="shared" ref="E39:E44" si="2">C39*D39</f>
        <v>550</v>
      </c>
    </row>
    <row r="40" spans="1:5" x14ac:dyDescent="0.3">
      <c r="A40" s="23" t="s">
        <v>201</v>
      </c>
      <c r="B40" s="23" t="s">
        <v>116</v>
      </c>
      <c r="C40" s="159">
        <v>3</v>
      </c>
      <c r="D40" s="30">
        <v>1500</v>
      </c>
      <c r="E40" s="30">
        <f t="shared" si="2"/>
        <v>4500</v>
      </c>
    </row>
    <row r="41" spans="1:5" x14ac:dyDescent="0.3">
      <c r="A41" s="23" t="s">
        <v>135</v>
      </c>
      <c r="B41" s="23" t="s">
        <v>116</v>
      </c>
      <c r="C41" s="159">
        <v>12</v>
      </c>
      <c r="D41" s="30">
        <v>110</v>
      </c>
      <c r="E41" s="30">
        <f t="shared" si="2"/>
        <v>1320</v>
      </c>
    </row>
    <row r="42" spans="1:5" x14ac:dyDescent="0.3">
      <c r="A42" s="23" t="s">
        <v>202</v>
      </c>
      <c r="B42" s="23" t="s">
        <v>116</v>
      </c>
      <c r="C42" s="159">
        <v>10</v>
      </c>
      <c r="D42" s="30">
        <v>110</v>
      </c>
      <c r="E42" s="30">
        <f t="shared" si="2"/>
        <v>1100</v>
      </c>
    </row>
    <row r="43" spans="1:5" x14ac:dyDescent="0.3">
      <c r="A43" s="23" t="s">
        <v>203</v>
      </c>
      <c r="B43" s="23" t="s">
        <v>157</v>
      </c>
      <c r="C43" s="159">
        <v>1</v>
      </c>
      <c r="D43" s="30">
        <v>5000</v>
      </c>
      <c r="E43" s="30">
        <f t="shared" si="2"/>
        <v>5000</v>
      </c>
    </row>
    <row r="44" spans="1:5" x14ac:dyDescent="0.3">
      <c r="A44" s="23" t="s">
        <v>109</v>
      </c>
      <c r="B44" s="23" t="s">
        <v>157</v>
      </c>
      <c r="C44" s="159">
        <v>1</v>
      </c>
      <c r="D44" s="30">
        <v>2000</v>
      </c>
      <c r="E44" s="30">
        <f t="shared" si="2"/>
        <v>2000</v>
      </c>
    </row>
    <row r="45" spans="1:5" x14ac:dyDescent="0.3">
      <c r="A45" s="6" t="s">
        <v>51</v>
      </c>
      <c r="B45" s="38"/>
      <c r="C45" s="39"/>
      <c r="D45" s="39"/>
      <c r="E45" s="7">
        <f>SUM(E39:E44)</f>
        <v>14470</v>
      </c>
    </row>
    <row r="46" spans="1:5" x14ac:dyDescent="0.3">
      <c r="A46" s="44" t="s">
        <v>65</v>
      </c>
      <c r="B46" s="44"/>
      <c r="C46" s="44"/>
      <c r="D46" s="44"/>
      <c r="E46" s="45">
        <f>SUM(E45,E24,E37)</f>
        <v>38959.119333333329</v>
      </c>
    </row>
    <row r="49" spans="1:4" x14ac:dyDescent="0.3">
      <c r="A49" s="231" t="s">
        <v>53</v>
      </c>
      <c r="B49" s="232"/>
    </row>
    <row r="50" spans="1:4" x14ac:dyDescent="0.3">
      <c r="A50" s="22" t="str">
        <f>A10</f>
        <v>1-Insumos</v>
      </c>
      <c r="B50" s="32">
        <f>E24</f>
        <v>17325.119333333329</v>
      </c>
    </row>
    <row r="51" spans="1:4" x14ac:dyDescent="0.3">
      <c r="A51" s="29" t="str">
        <f>A25</f>
        <v>2-Serviços</v>
      </c>
      <c r="B51" s="32">
        <f>E37</f>
        <v>7164</v>
      </c>
    </row>
    <row r="52" spans="1:4" x14ac:dyDescent="0.3">
      <c r="A52" s="29" t="str">
        <f>A38</f>
        <v>3-Colheita</v>
      </c>
      <c r="B52" s="32">
        <f>E45</f>
        <v>14470</v>
      </c>
    </row>
    <row r="53" spans="1:4" x14ac:dyDescent="0.3">
      <c r="A53" s="14" t="s">
        <v>65</v>
      </c>
      <c r="B53" s="45">
        <f>SUM(B50:B52)</f>
        <v>38959.119333333329</v>
      </c>
    </row>
    <row r="56" spans="1:4" x14ac:dyDescent="0.3">
      <c r="A56" s="226" t="str">
        <f>'[1]Café-Baixa'!A55:B55</f>
        <v>São Gotardo/MG  30 de Março de 2023</v>
      </c>
      <c r="B56" s="226"/>
      <c r="C56" s="226"/>
      <c r="D56" s="226"/>
    </row>
    <row r="57" spans="1:4" x14ac:dyDescent="0.3">
      <c r="A57" t="s">
        <v>54</v>
      </c>
    </row>
    <row r="58" spans="1:4" ht="15.6" x14ac:dyDescent="0.3">
      <c r="A58" s="210" t="s">
        <v>55</v>
      </c>
      <c r="B58" s="210"/>
      <c r="C58" s="210"/>
      <c r="D58" s="210"/>
    </row>
    <row r="59" spans="1:4" ht="15.6" x14ac:dyDescent="0.3">
      <c r="A59" s="210" t="s">
        <v>57</v>
      </c>
      <c r="B59" s="210"/>
      <c r="C59" s="210"/>
      <c r="D59" s="210"/>
    </row>
    <row r="60" spans="1:4" ht="15.6" x14ac:dyDescent="0.3">
      <c r="A60" s="210" t="s">
        <v>430</v>
      </c>
      <c r="B60" s="210"/>
      <c r="C60" s="210"/>
      <c r="D60" s="210"/>
    </row>
    <row r="61" spans="1:4" ht="15.6" x14ac:dyDescent="0.3">
      <c r="A61" s="210" t="s">
        <v>58</v>
      </c>
      <c r="B61" s="210"/>
    </row>
  </sheetData>
  <mergeCells count="23">
    <mergeCell ref="A49:B49"/>
    <mergeCell ref="A1:A2"/>
    <mergeCell ref="B1:E2"/>
    <mergeCell ref="A3:B3"/>
    <mergeCell ref="A4:B4"/>
    <mergeCell ref="C4:E4"/>
    <mergeCell ref="A5:B5"/>
    <mergeCell ref="C5:E5"/>
    <mergeCell ref="C3:E3"/>
    <mergeCell ref="C6:E6"/>
    <mergeCell ref="A7:E7"/>
    <mergeCell ref="A8:E8"/>
    <mergeCell ref="A9:E9"/>
    <mergeCell ref="A6:B6"/>
    <mergeCell ref="A61:B61"/>
    <mergeCell ref="A60:B60"/>
    <mergeCell ref="C60:D60"/>
    <mergeCell ref="A56:B56"/>
    <mergeCell ref="C56:D56"/>
    <mergeCell ref="A58:B58"/>
    <mergeCell ref="C58:D58"/>
    <mergeCell ref="A59:B59"/>
    <mergeCell ref="C59:D5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938AE-FB2B-40B4-A5AB-ADD25B44913D}">
  <dimension ref="A1:E63"/>
  <sheetViews>
    <sheetView workbookViewId="0">
      <selection activeCell="D12" sqref="D12"/>
    </sheetView>
  </sheetViews>
  <sheetFormatPr defaultRowHeight="14.4" x14ac:dyDescent="0.3"/>
  <cols>
    <col min="1" max="1" width="39.33203125" bestFit="1" customWidth="1"/>
    <col min="2" max="2" width="13.33203125" bestFit="1" customWidth="1"/>
    <col min="3" max="3" width="14.5546875" bestFit="1" customWidth="1"/>
    <col min="4" max="4" width="13.44140625" bestFit="1" customWidth="1"/>
    <col min="5" max="5" width="13.33203125" bestFit="1" customWidth="1"/>
  </cols>
  <sheetData>
    <row r="1" spans="1:5" ht="15" customHeight="1" x14ac:dyDescent="0.3">
      <c r="A1" s="227"/>
      <c r="B1" s="223" t="s">
        <v>0</v>
      </c>
      <c r="C1" s="223"/>
      <c r="D1" s="223"/>
      <c r="E1" s="223"/>
    </row>
    <row r="2" spans="1:5" ht="27.75" customHeight="1" x14ac:dyDescent="0.3">
      <c r="A2" s="227"/>
      <c r="B2" s="223"/>
      <c r="C2" s="223"/>
      <c r="D2" s="223"/>
      <c r="E2" s="223"/>
    </row>
    <row r="3" spans="1:5" ht="15.6" x14ac:dyDescent="0.3">
      <c r="A3" s="224" t="s">
        <v>204</v>
      </c>
      <c r="B3" s="224"/>
      <c r="C3" s="215" t="s">
        <v>221</v>
      </c>
      <c r="D3" s="216"/>
      <c r="E3" s="217"/>
    </row>
    <row r="4" spans="1:5" ht="15.6" x14ac:dyDescent="0.3">
      <c r="A4" s="225" t="s">
        <v>283</v>
      </c>
      <c r="B4" s="225"/>
      <c r="C4" s="215" t="s">
        <v>292</v>
      </c>
      <c r="D4" s="216"/>
      <c r="E4" s="217"/>
    </row>
    <row r="5" spans="1:5" ht="15.6" x14ac:dyDescent="0.3">
      <c r="A5" s="214" t="s">
        <v>485</v>
      </c>
      <c r="B5" s="214"/>
      <c r="C5" s="215" t="s">
        <v>293</v>
      </c>
      <c r="D5" s="216"/>
      <c r="E5" s="217"/>
    </row>
    <row r="6" spans="1:5" ht="15.6" x14ac:dyDescent="0.3">
      <c r="A6" s="238" t="s">
        <v>512</v>
      </c>
      <c r="B6" s="239"/>
      <c r="C6" s="215" t="s">
        <v>294</v>
      </c>
      <c r="D6" s="216"/>
      <c r="E6" s="217"/>
    </row>
    <row r="7" spans="1:5" x14ac:dyDescent="0.3">
      <c r="A7" s="240" t="s">
        <v>114</v>
      </c>
      <c r="B7" s="241"/>
      <c r="C7" s="241"/>
      <c r="D7" s="241"/>
      <c r="E7" s="242"/>
    </row>
    <row r="8" spans="1:5" x14ac:dyDescent="0.3">
      <c r="A8" s="228" t="s">
        <v>6</v>
      </c>
      <c r="B8" s="228"/>
      <c r="C8" s="228"/>
      <c r="D8" s="228"/>
      <c r="E8" s="228"/>
    </row>
    <row r="9" spans="1:5" x14ac:dyDescent="0.3">
      <c r="A9" s="230" t="s">
        <v>7</v>
      </c>
      <c r="B9" s="230"/>
      <c r="C9" s="230"/>
      <c r="D9" s="230"/>
      <c r="E9" s="230"/>
    </row>
    <row r="10" spans="1:5" x14ac:dyDescent="0.3">
      <c r="A10" s="22" t="s">
        <v>74</v>
      </c>
      <c r="B10" s="22" t="s">
        <v>9</v>
      </c>
      <c r="C10" s="22" t="s">
        <v>10</v>
      </c>
      <c r="D10" s="22" t="s">
        <v>11</v>
      </c>
      <c r="E10" s="36" t="s">
        <v>12</v>
      </c>
    </row>
    <row r="11" spans="1:5" x14ac:dyDescent="0.3">
      <c r="A11" s="23" t="s">
        <v>206</v>
      </c>
      <c r="B11" s="62" t="s">
        <v>79</v>
      </c>
      <c r="C11" s="52">
        <v>62500</v>
      </c>
      <c r="D11" s="25">
        <f>'[1]Referência Repolho'!D6</f>
        <v>0.25</v>
      </c>
      <c r="E11" s="25">
        <f>C11*D11</f>
        <v>15625</v>
      </c>
    </row>
    <row r="12" spans="1:5" x14ac:dyDescent="0.3">
      <c r="A12" s="23" t="s">
        <v>75</v>
      </c>
      <c r="B12" s="62" t="s">
        <v>14</v>
      </c>
      <c r="C12" s="52">
        <v>1</v>
      </c>
      <c r="D12" s="25">
        <f>'[1]Referência Repolho'!D7</f>
        <v>3675</v>
      </c>
      <c r="E12" s="25">
        <f>C12*D12</f>
        <v>3675</v>
      </c>
    </row>
    <row r="13" spans="1:5" x14ac:dyDescent="0.3">
      <c r="A13" s="23" t="s">
        <v>77</v>
      </c>
      <c r="B13" s="62" t="s">
        <v>14</v>
      </c>
      <c r="C13" s="52">
        <v>1</v>
      </c>
      <c r="D13" s="25">
        <f>'[1]Referência Repolho'!D8</f>
        <v>2700</v>
      </c>
      <c r="E13" s="25">
        <f>C13*D13</f>
        <v>2700</v>
      </c>
    </row>
    <row r="14" spans="1:5" x14ac:dyDescent="0.3">
      <c r="A14" s="23" t="s">
        <v>207</v>
      </c>
      <c r="B14" s="62" t="s">
        <v>14</v>
      </c>
      <c r="C14" s="52">
        <v>6</v>
      </c>
      <c r="D14" s="25">
        <f>'[1]Referência Repolho'!D9</f>
        <v>500</v>
      </c>
      <c r="E14" s="25">
        <f>C14*D14</f>
        <v>3000</v>
      </c>
    </row>
    <row r="15" spans="1:5" x14ac:dyDescent="0.3">
      <c r="A15" s="6" t="s">
        <v>36</v>
      </c>
      <c r="B15" s="38"/>
      <c r="C15" s="39"/>
      <c r="D15" s="39"/>
      <c r="E15" s="7">
        <f>SUM(E11:E14)</f>
        <v>25000</v>
      </c>
    </row>
    <row r="16" spans="1:5" x14ac:dyDescent="0.3">
      <c r="A16" s="29" t="s">
        <v>80</v>
      </c>
      <c r="B16" s="29"/>
      <c r="C16" s="40"/>
      <c r="D16" s="29"/>
      <c r="E16" s="8"/>
    </row>
    <row r="17" spans="1:5" x14ac:dyDescent="0.3">
      <c r="A17" s="41" t="s">
        <v>81</v>
      </c>
      <c r="B17" s="52" t="s">
        <v>116</v>
      </c>
      <c r="C17" s="64">
        <v>3</v>
      </c>
      <c r="D17" s="48">
        <v>143</v>
      </c>
      <c r="E17" s="176">
        <f>C17*D17</f>
        <v>429</v>
      </c>
    </row>
    <row r="18" spans="1:5" x14ac:dyDescent="0.3">
      <c r="A18" s="41" t="s">
        <v>117</v>
      </c>
      <c r="B18" s="52" t="s">
        <v>116</v>
      </c>
      <c r="C18" s="64">
        <v>2</v>
      </c>
      <c r="D18" s="48">
        <v>143</v>
      </c>
      <c r="E18" s="176">
        <f>C18*D18</f>
        <v>286</v>
      </c>
    </row>
    <row r="19" spans="1:5" x14ac:dyDescent="0.3">
      <c r="A19" s="41" t="s">
        <v>121</v>
      </c>
      <c r="B19" s="52" t="s">
        <v>116</v>
      </c>
      <c r="C19" s="64">
        <v>4</v>
      </c>
      <c r="D19" s="48">
        <v>143</v>
      </c>
      <c r="E19" s="176">
        <f>C19*D19</f>
        <v>572</v>
      </c>
    </row>
    <row r="20" spans="1:5" x14ac:dyDescent="0.3">
      <c r="A20" s="6" t="s">
        <v>45</v>
      </c>
      <c r="B20" s="38"/>
      <c r="C20" s="39"/>
      <c r="D20" s="39"/>
      <c r="E20" s="54">
        <f>SUM(E17:E19)</f>
        <v>1287</v>
      </c>
    </row>
    <row r="21" spans="1:5" x14ac:dyDescent="0.3">
      <c r="A21" s="29" t="s">
        <v>90</v>
      </c>
      <c r="B21" s="29"/>
      <c r="C21" s="40"/>
      <c r="D21" s="29"/>
      <c r="E21" s="8"/>
    </row>
    <row r="22" spans="1:5" x14ac:dyDescent="0.3">
      <c r="A22" s="23" t="s">
        <v>208</v>
      </c>
      <c r="B22" s="142" t="s">
        <v>92</v>
      </c>
      <c r="C22" s="52">
        <v>2.1</v>
      </c>
      <c r="D22" s="67">
        <f>'[1]Referência Repolho'!D11</f>
        <v>52.8</v>
      </c>
      <c r="E22" s="25">
        <f>C22*D22</f>
        <v>110.88</v>
      </c>
    </row>
    <row r="23" spans="1:5" x14ac:dyDescent="0.3">
      <c r="A23" s="23" t="s">
        <v>209</v>
      </c>
      <c r="B23" s="142" t="s">
        <v>92</v>
      </c>
      <c r="C23" s="63">
        <v>1</v>
      </c>
      <c r="D23" s="67">
        <f>'[1]Referência Repolho'!D12</f>
        <v>315</v>
      </c>
      <c r="E23" s="25">
        <f t="shared" ref="E23:E32" si="0">C23*D23</f>
        <v>315</v>
      </c>
    </row>
    <row r="24" spans="1:5" x14ac:dyDescent="0.3">
      <c r="A24" s="23" t="s">
        <v>210</v>
      </c>
      <c r="B24" s="142" t="s">
        <v>79</v>
      </c>
      <c r="C24" s="63">
        <v>1</v>
      </c>
      <c r="D24" s="67">
        <f>'[1]Referência Repolho'!D13</f>
        <v>175.5</v>
      </c>
      <c r="E24" s="25">
        <f t="shared" si="0"/>
        <v>175.5</v>
      </c>
    </row>
    <row r="25" spans="1:5" x14ac:dyDescent="0.3">
      <c r="A25" s="41" t="s">
        <v>211</v>
      </c>
      <c r="B25" s="142" t="s">
        <v>92</v>
      </c>
      <c r="C25" s="63">
        <v>1.4</v>
      </c>
      <c r="D25" s="67">
        <f>'[1]Referência Repolho'!D14</f>
        <v>156.75</v>
      </c>
      <c r="E25" s="25">
        <f t="shared" si="0"/>
        <v>219.45</v>
      </c>
    </row>
    <row r="26" spans="1:5" x14ac:dyDescent="0.3">
      <c r="A26" s="23" t="s">
        <v>212</v>
      </c>
      <c r="B26" s="142" t="s">
        <v>92</v>
      </c>
      <c r="C26" s="63">
        <v>2</v>
      </c>
      <c r="D26" s="67">
        <f>'[1]Referência Repolho'!D15</f>
        <v>80.333333333333329</v>
      </c>
      <c r="E26" s="25">
        <f t="shared" si="0"/>
        <v>160.66666666666666</v>
      </c>
    </row>
    <row r="27" spans="1:5" x14ac:dyDescent="0.3">
      <c r="A27" s="23" t="s">
        <v>213</v>
      </c>
      <c r="B27" s="142" t="s">
        <v>92</v>
      </c>
      <c r="C27" s="63">
        <v>0.9</v>
      </c>
      <c r="D27" s="67">
        <f>'[1]Referência Repolho'!D16</f>
        <v>409.46</v>
      </c>
      <c r="E27" s="25">
        <f t="shared" si="0"/>
        <v>368.51400000000001</v>
      </c>
    </row>
    <row r="28" spans="1:5" x14ac:dyDescent="0.3">
      <c r="A28" s="23" t="s">
        <v>214</v>
      </c>
      <c r="B28" s="142" t="s">
        <v>92</v>
      </c>
      <c r="C28" s="63">
        <v>5</v>
      </c>
      <c r="D28" s="67">
        <f>'[1]Referência Repolho'!D17</f>
        <v>77.240000000000009</v>
      </c>
      <c r="E28" s="25">
        <f t="shared" si="0"/>
        <v>386.20000000000005</v>
      </c>
    </row>
    <row r="29" spans="1:5" x14ac:dyDescent="0.3">
      <c r="A29" s="23" t="s">
        <v>215</v>
      </c>
      <c r="B29" s="142" t="s">
        <v>92</v>
      </c>
      <c r="C29" s="63">
        <v>1.5</v>
      </c>
      <c r="D29" s="67">
        <f>'[1]Referência Repolho'!D18</f>
        <v>25.96</v>
      </c>
      <c r="E29" s="25">
        <f t="shared" si="0"/>
        <v>38.94</v>
      </c>
    </row>
    <row r="30" spans="1:5" x14ac:dyDescent="0.3">
      <c r="A30" s="23" t="s">
        <v>32</v>
      </c>
      <c r="B30" s="142" t="s">
        <v>92</v>
      </c>
      <c r="C30" s="63">
        <v>1</v>
      </c>
      <c r="D30" s="67">
        <f>'[1]Referência Repolho'!D19</f>
        <v>17</v>
      </c>
      <c r="E30" s="25">
        <f t="shared" si="0"/>
        <v>17</v>
      </c>
    </row>
    <row r="31" spans="1:5" x14ac:dyDescent="0.3">
      <c r="A31" s="23" t="s">
        <v>33</v>
      </c>
      <c r="B31" s="142" t="s">
        <v>92</v>
      </c>
      <c r="C31" s="63">
        <v>2</v>
      </c>
      <c r="D31" s="67">
        <f>'[1]Referência Repolho'!D20</f>
        <v>14.1</v>
      </c>
      <c r="E31" s="25">
        <f t="shared" si="0"/>
        <v>28.2</v>
      </c>
    </row>
    <row r="32" spans="1:5" x14ac:dyDescent="0.3">
      <c r="A32" s="23" t="s">
        <v>34</v>
      </c>
      <c r="B32" s="62" t="s">
        <v>92</v>
      </c>
      <c r="C32" s="63">
        <v>2</v>
      </c>
      <c r="D32" s="67">
        <f>'[1]Referência Repolho'!D21</f>
        <v>19.5</v>
      </c>
      <c r="E32" s="25">
        <f t="shared" si="0"/>
        <v>39</v>
      </c>
    </row>
    <row r="33" spans="1:5" x14ac:dyDescent="0.3">
      <c r="A33" s="23" t="s">
        <v>29</v>
      </c>
      <c r="B33" s="142" t="s">
        <v>92</v>
      </c>
      <c r="C33" s="63">
        <v>0.5</v>
      </c>
      <c r="D33" s="67">
        <f>'[1]Referência Repolho'!D22</f>
        <v>61.5</v>
      </c>
      <c r="E33" s="25">
        <f>C33*D33</f>
        <v>30.75</v>
      </c>
    </row>
    <row r="34" spans="1:5" x14ac:dyDescent="0.3">
      <c r="A34" s="23" t="s">
        <v>30</v>
      </c>
      <c r="B34" s="142" t="s">
        <v>92</v>
      </c>
      <c r="C34" s="63">
        <v>0.7</v>
      </c>
      <c r="D34" s="67">
        <f>'[1]Referência Repolho'!D23</f>
        <v>556</v>
      </c>
      <c r="E34" s="25">
        <f>C34*D34</f>
        <v>389.2</v>
      </c>
    </row>
    <row r="35" spans="1:5" x14ac:dyDescent="0.3">
      <c r="A35" s="6" t="s">
        <v>51</v>
      </c>
      <c r="B35" s="38"/>
      <c r="C35" s="39"/>
      <c r="D35" s="39"/>
      <c r="E35" s="7">
        <f>SUM(E22:E34)</f>
        <v>2279.3006666666665</v>
      </c>
    </row>
    <row r="36" spans="1:5" x14ac:dyDescent="0.3">
      <c r="A36" s="22" t="s">
        <v>95</v>
      </c>
      <c r="B36" s="22"/>
      <c r="C36" s="22"/>
      <c r="D36" s="22"/>
      <c r="E36" s="22"/>
    </row>
    <row r="37" spans="1:5" x14ac:dyDescent="0.3">
      <c r="A37" s="23" t="s">
        <v>216</v>
      </c>
      <c r="B37" s="52" t="s">
        <v>116</v>
      </c>
      <c r="C37" s="52">
        <v>9</v>
      </c>
      <c r="D37" s="48">
        <v>143</v>
      </c>
      <c r="E37" s="30">
        <f>C37*D37</f>
        <v>1287</v>
      </c>
    </row>
    <row r="38" spans="1:5" x14ac:dyDescent="0.3">
      <c r="A38" s="23" t="s">
        <v>173</v>
      </c>
      <c r="B38" s="52" t="s">
        <v>116</v>
      </c>
      <c r="C38" s="52">
        <v>2</v>
      </c>
      <c r="D38" s="48">
        <v>143</v>
      </c>
      <c r="E38" s="30">
        <f t="shared" ref="E38:E45" si="1">C38*D38</f>
        <v>286</v>
      </c>
    </row>
    <row r="39" spans="1:5" x14ac:dyDescent="0.3">
      <c r="A39" s="23" t="s">
        <v>217</v>
      </c>
      <c r="B39" s="52" t="s">
        <v>48</v>
      </c>
      <c r="C39" s="52">
        <v>3</v>
      </c>
      <c r="D39" s="25">
        <v>110</v>
      </c>
      <c r="E39" s="30">
        <f t="shared" si="1"/>
        <v>330</v>
      </c>
    </row>
    <row r="40" spans="1:5" x14ac:dyDescent="0.3">
      <c r="A40" s="23" t="s">
        <v>133</v>
      </c>
      <c r="B40" s="52" t="s">
        <v>48</v>
      </c>
      <c r="C40" s="52">
        <v>40</v>
      </c>
      <c r="D40" s="25">
        <v>110</v>
      </c>
      <c r="E40" s="30">
        <f t="shared" si="1"/>
        <v>4400</v>
      </c>
    </row>
    <row r="41" spans="1:5" x14ac:dyDescent="0.3">
      <c r="A41" s="23" t="s">
        <v>218</v>
      </c>
      <c r="B41" s="52" t="s">
        <v>48</v>
      </c>
      <c r="C41" s="52">
        <v>25</v>
      </c>
      <c r="D41" s="25">
        <v>110</v>
      </c>
      <c r="E41" s="30">
        <f t="shared" si="1"/>
        <v>2750</v>
      </c>
    </row>
    <row r="42" spans="1:5" x14ac:dyDescent="0.3">
      <c r="A42" s="23" t="s">
        <v>219</v>
      </c>
      <c r="B42" s="52" t="s">
        <v>106</v>
      </c>
      <c r="C42" s="52">
        <v>3500</v>
      </c>
      <c r="D42" s="25">
        <v>5</v>
      </c>
      <c r="E42" s="30">
        <f t="shared" si="1"/>
        <v>17500</v>
      </c>
    </row>
    <row r="43" spans="1:5" x14ac:dyDescent="0.3">
      <c r="A43" s="23" t="s">
        <v>83</v>
      </c>
      <c r="B43" s="52" t="s">
        <v>48</v>
      </c>
      <c r="C43" s="52">
        <v>28</v>
      </c>
      <c r="D43" s="25">
        <v>110</v>
      </c>
      <c r="E43" s="30">
        <f t="shared" si="1"/>
        <v>3080</v>
      </c>
    </row>
    <row r="44" spans="1:5" x14ac:dyDescent="0.3">
      <c r="A44" s="23" t="s">
        <v>109</v>
      </c>
      <c r="B44" s="52" t="s">
        <v>48</v>
      </c>
      <c r="C44" s="52">
        <v>1</v>
      </c>
      <c r="D44" s="25">
        <v>2500</v>
      </c>
      <c r="E44" s="30">
        <f t="shared" si="1"/>
        <v>2500</v>
      </c>
    </row>
    <row r="45" spans="1:5" x14ac:dyDescent="0.3">
      <c r="A45" s="23" t="s">
        <v>135</v>
      </c>
      <c r="B45" s="52" t="s">
        <v>48</v>
      </c>
      <c r="C45" s="52">
        <v>22</v>
      </c>
      <c r="D45" s="25">
        <v>110</v>
      </c>
      <c r="E45" s="30">
        <f t="shared" si="1"/>
        <v>2420</v>
      </c>
    </row>
    <row r="46" spans="1:5" x14ac:dyDescent="0.3">
      <c r="A46" s="44" t="s">
        <v>103</v>
      </c>
      <c r="B46" s="44"/>
      <c r="C46" s="44"/>
      <c r="D46" s="44"/>
      <c r="E46" s="45">
        <f>SUM(E37:E45)</f>
        <v>34553</v>
      </c>
    </row>
    <row r="47" spans="1:5" x14ac:dyDescent="0.3">
      <c r="A47" s="44" t="s">
        <v>52</v>
      </c>
      <c r="B47" s="44"/>
      <c r="C47" s="44"/>
      <c r="D47" s="44"/>
      <c r="E47" s="45">
        <f>SUM(E15,E20,E35,E46)</f>
        <v>63119.300666666662</v>
      </c>
    </row>
    <row r="50" spans="1:4" x14ac:dyDescent="0.3">
      <c r="A50" s="231" t="s">
        <v>53</v>
      </c>
      <c r="B50" s="232"/>
    </row>
    <row r="51" spans="1:4" x14ac:dyDescent="0.3">
      <c r="A51" s="22" t="str">
        <f>A10</f>
        <v>1-Preparo de solo/Plantio</v>
      </c>
      <c r="B51" s="32">
        <f>E15</f>
        <v>25000</v>
      </c>
    </row>
    <row r="52" spans="1:4" x14ac:dyDescent="0.3">
      <c r="A52" s="29" t="str">
        <f>A16</f>
        <v>2-Serviços</v>
      </c>
      <c r="B52" s="68">
        <f>E20</f>
        <v>1287</v>
      </c>
    </row>
    <row r="53" spans="1:4" x14ac:dyDescent="0.3">
      <c r="A53" s="29" t="str">
        <f>A21</f>
        <v>3-Tratos Culturais</v>
      </c>
      <c r="B53" s="32">
        <f>E35</f>
        <v>2279.3006666666665</v>
      </c>
    </row>
    <row r="54" spans="1:4" x14ac:dyDescent="0.3">
      <c r="A54" s="29" t="str">
        <f>A36</f>
        <v>4-Serviços</v>
      </c>
      <c r="B54" s="32">
        <f>E46</f>
        <v>34553</v>
      </c>
    </row>
    <row r="55" spans="1:4" x14ac:dyDescent="0.3">
      <c r="A55" s="14" t="s">
        <v>65</v>
      </c>
      <c r="B55" s="45">
        <f>SUM(B51:B54)</f>
        <v>63119.300666666662</v>
      </c>
    </row>
    <row r="58" spans="1:4" x14ac:dyDescent="0.3">
      <c r="A58" s="226" t="str">
        <f>'[1]Café-Baixa'!A55:B55</f>
        <v>São Gotardo/MG  30 de Março de 2023</v>
      </c>
      <c r="B58" s="226"/>
      <c r="C58" s="226"/>
      <c r="D58" s="226"/>
    </row>
    <row r="59" spans="1:4" x14ac:dyDescent="0.3">
      <c r="A59" t="s">
        <v>54</v>
      </c>
    </row>
    <row r="60" spans="1:4" ht="15.6" x14ac:dyDescent="0.3">
      <c r="A60" s="210" t="s">
        <v>55</v>
      </c>
      <c r="B60" s="210"/>
      <c r="C60" s="210"/>
      <c r="D60" s="210"/>
    </row>
    <row r="61" spans="1:4" ht="15.6" x14ac:dyDescent="0.3">
      <c r="A61" s="210" t="s">
        <v>57</v>
      </c>
      <c r="B61" s="210"/>
      <c r="C61" s="210"/>
      <c r="D61" s="210"/>
    </row>
    <row r="62" spans="1:4" ht="15.6" x14ac:dyDescent="0.3">
      <c r="A62" s="210" t="s">
        <v>430</v>
      </c>
      <c r="B62" s="210"/>
      <c r="C62" s="210"/>
      <c r="D62" s="210"/>
    </row>
    <row r="63" spans="1:4" ht="15.6" x14ac:dyDescent="0.3">
      <c r="A63" s="210" t="s">
        <v>58</v>
      </c>
      <c r="B63" s="210"/>
    </row>
  </sheetData>
  <mergeCells count="23">
    <mergeCell ref="A9:E9"/>
    <mergeCell ref="A1:A2"/>
    <mergeCell ref="B1:E2"/>
    <mergeCell ref="A3:B3"/>
    <mergeCell ref="A4:B4"/>
    <mergeCell ref="C4:E4"/>
    <mergeCell ref="C3:E3"/>
    <mergeCell ref="C6:E6"/>
    <mergeCell ref="A5:B5"/>
    <mergeCell ref="C5:E5"/>
    <mergeCell ref="A7:E7"/>
    <mergeCell ref="A8:E8"/>
    <mergeCell ref="A6:B6"/>
    <mergeCell ref="A63:B63"/>
    <mergeCell ref="A62:B62"/>
    <mergeCell ref="C62:D62"/>
    <mergeCell ref="A50:B50"/>
    <mergeCell ref="A58:B58"/>
    <mergeCell ref="C58:D58"/>
    <mergeCell ref="A60:B60"/>
    <mergeCell ref="C60:D60"/>
    <mergeCell ref="A61:B61"/>
    <mergeCell ref="C61:D6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579A3-71CF-4F03-A773-9F72F1385980}">
  <dimension ref="A1:E57"/>
  <sheetViews>
    <sheetView workbookViewId="0">
      <selection activeCell="C4" sqref="C4:E4"/>
    </sheetView>
  </sheetViews>
  <sheetFormatPr defaultRowHeight="14.4" x14ac:dyDescent="0.3"/>
  <cols>
    <col min="1" max="1" width="38.44140625" customWidth="1"/>
    <col min="2" max="2" width="14.33203125" bestFit="1" customWidth="1"/>
    <col min="3" max="3" width="14.5546875" customWidth="1"/>
    <col min="4" max="4" width="13.44140625" bestFit="1" customWidth="1"/>
    <col min="5" max="5" width="12.6640625" customWidth="1"/>
  </cols>
  <sheetData>
    <row r="1" spans="1:5" ht="14.4" customHeight="1" x14ac:dyDescent="0.3">
      <c r="A1" s="222"/>
      <c r="B1" s="223" t="s">
        <v>0</v>
      </c>
      <c r="C1" s="223"/>
      <c r="D1" s="223"/>
      <c r="E1" s="223"/>
    </row>
    <row r="2" spans="1:5" ht="30" customHeight="1" x14ac:dyDescent="0.3">
      <c r="A2" s="222"/>
      <c r="B2" s="223"/>
      <c r="C2" s="223"/>
      <c r="D2" s="223"/>
      <c r="E2" s="223"/>
    </row>
    <row r="3" spans="1:5" ht="15.6" x14ac:dyDescent="0.3">
      <c r="A3" s="224" t="s">
        <v>516</v>
      </c>
      <c r="B3" s="224"/>
      <c r="C3" s="215" t="s">
        <v>324</v>
      </c>
      <c r="D3" s="216"/>
      <c r="E3" s="217"/>
    </row>
    <row r="4" spans="1:5" ht="15.6" x14ac:dyDescent="0.3">
      <c r="A4" s="225" t="s">
        <v>517</v>
      </c>
      <c r="B4" s="225"/>
      <c r="C4" s="215" t="s">
        <v>539</v>
      </c>
      <c r="D4" s="216"/>
      <c r="E4" s="217"/>
    </row>
    <row r="5" spans="1:5" ht="15.6" x14ac:dyDescent="0.3">
      <c r="A5" s="214" t="s">
        <v>485</v>
      </c>
      <c r="B5" s="214"/>
      <c r="C5" s="215" t="s">
        <v>513</v>
      </c>
      <c r="D5" s="216"/>
      <c r="E5" s="217"/>
    </row>
    <row r="6" spans="1:5" ht="15.6" x14ac:dyDescent="0.3">
      <c r="A6" s="238" t="s">
        <v>538</v>
      </c>
      <c r="B6" s="239"/>
      <c r="C6" s="215" t="s">
        <v>514</v>
      </c>
      <c r="D6" s="216"/>
      <c r="E6" s="217"/>
    </row>
    <row r="7" spans="1:5" x14ac:dyDescent="0.3">
      <c r="A7" s="240" t="s">
        <v>444</v>
      </c>
      <c r="B7" s="241"/>
      <c r="C7" s="241"/>
      <c r="D7" s="241"/>
      <c r="E7" s="242"/>
    </row>
    <row r="8" spans="1:5" x14ac:dyDescent="0.3">
      <c r="A8" s="253" t="s">
        <v>6</v>
      </c>
      <c r="B8" s="253"/>
      <c r="C8" s="253"/>
      <c r="D8" s="253"/>
      <c r="E8" s="253"/>
    </row>
    <row r="9" spans="1:5" x14ac:dyDescent="0.3">
      <c r="A9" s="237" t="s">
        <v>7</v>
      </c>
      <c r="B9" s="237"/>
      <c r="C9" s="237"/>
      <c r="D9" s="237"/>
      <c r="E9" s="237"/>
    </row>
    <row r="10" spans="1:5" x14ac:dyDescent="0.3">
      <c r="A10" s="1" t="s">
        <v>8</v>
      </c>
      <c r="B10" s="1" t="s">
        <v>9</v>
      </c>
      <c r="C10" s="1" t="s">
        <v>10</v>
      </c>
      <c r="D10" s="2" t="s">
        <v>11</v>
      </c>
      <c r="E10" s="1" t="s">
        <v>12</v>
      </c>
    </row>
    <row r="11" spans="1:5" x14ac:dyDescent="0.3">
      <c r="A11" s="23" t="s">
        <v>78</v>
      </c>
      <c r="B11" s="180" t="s">
        <v>515</v>
      </c>
      <c r="C11" s="69">
        <v>1</v>
      </c>
      <c r="D11" s="25">
        <f>'[1]Referência Sorgo '!D7</f>
        <v>674.625</v>
      </c>
      <c r="E11" s="25">
        <f>C11*D11</f>
        <v>674.625</v>
      </c>
    </row>
    <row r="12" spans="1:5" x14ac:dyDescent="0.3">
      <c r="A12" s="23" t="s">
        <v>222</v>
      </c>
      <c r="B12" s="62" t="s">
        <v>14</v>
      </c>
      <c r="C12" s="69">
        <v>0.4</v>
      </c>
      <c r="D12" s="30">
        <f>'[1]Referência Sorgo '!D6</f>
        <v>3292.5</v>
      </c>
      <c r="E12" s="25">
        <f>C12*D12</f>
        <v>1317</v>
      </c>
    </row>
    <row r="13" spans="1:5" x14ac:dyDescent="0.3">
      <c r="A13" s="23" t="s">
        <v>29</v>
      </c>
      <c r="B13" s="52" t="str">
        <f>'[1]Referencia Milho'!B14</f>
        <v>Kg</v>
      </c>
      <c r="C13" s="42">
        <f>'[1]Referencia Milho'!C14</f>
        <v>0.08</v>
      </c>
      <c r="D13" s="53">
        <f>'[1]Referência Sorgo '!D10</f>
        <v>48.325000000000003</v>
      </c>
      <c r="E13" s="43">
        <f t="shared" ref="E13:E25" si="0">C13*D13</f>
        <v>3.8660000000000001</v>
      </c>
    </row>
    <row r="14" spans="1:5" x14ac:dyDescent="0.3">
      <c r="A14" s="23" t="s">
        <v>30</v>
      </c>
      <c r="B14" s="52" t="str">
        <f>'[1]Referencia Milho'!B15</f>
        <v>L</v>
      </c>
      <c r="C14" s="42">
        <f>'[1]Referencia Milho'!C15</f>
        <v>1</v>
      </c>
      <c r="D14" s="53">
        <f>'[1]Referência Sorgo '!D11</f>
        <v>65.5</v>
      </c>
      <c r="E14" s="43">
        <f t="shared" si="0"/>
        <v>65.5</v>
      </c>
    </row>
    <row r="15" spans="1:5" x14ac:dyDescent="0.3">
      <c r="A15" s="23" t="s">
        <v>21</v>
      </c>
      <c r="B15" s="52" t="str">
        <f>'[1]Referencia Milho'!B17</f>
        <v>Kg</v>
      </c>
      <c r="C15" s="42">
        <f>'[1]Referencia Milho'!C17</f>
        <v>1.8</v>
      </c>
      <c r="D15" s="53">
        <f>'[1]Referência Sorgo '!D13</f>
        <v>52</v>
      </c>
      <c r="E15" s="43">
        <f t="shared" si="0"/>
        <v>93.600000000000009</v>
      </c>
    </row>
    <row r="16" spans="1:5" x14ac:dyDescent="0.3">
      <c r="A16" s="23" t="s">
        <v>29</v>
      </c>
      <c r="B16" s="52" t="str">
        <f>'[1]Referencia Milho'!B19</f>
        <v>L</v>
      </c>
      <c r="C16" s="42">
        <f>'[1]Referencia Milho'!C19</f>
        <v>1</v>
      </c>
      <c r="D16" s="53">
        <f>'[1]Referência Sorgo '!D10</f>
        <v>48.325000000000003</v>
      </c>
      <c r="E16" s="43">
        <f t="shared" si="0"/>
        <v>48.325000000000003</v>
      </c>
    </row>
    <row r="17" spans="1:5" ht="15" customHeight="1" x14ac:dyDescent="0.3">
      <c r="A17" s="23" t="s">
        <v>22</v>
      </c>
      <c r="B17" s="52" t="str">
        <f>'[1]Referencia Milho'!B20</f>
        <v>L</v>
      </c>
      <c r="C17" s="42">
        <f>'[1]Referencia Milho'!C20</f>
        <v>0.1</v>
      </c>
      <c r="D17" s="53">
        <f>'[1]Referência Sorgo '!D16</f>
        <v>200.41</v>
      </c>
      <c r="E17" s="43">
        <f t="shared" si="0"/>
        <v>20.041</v>
      </c>
    </row>
    <row r="18" spans="1:5" x14ac:dyDescent="0.3">
      <c r="A18" s="23" t="s">
        <v>23</v>
      </c>
      <c r="B18" s="52">
        <f>'[1]Referencia Milho'!B21</f>
        <v>0</v>
      </c>
      <c r="C18" s="42">
        <f>'[1]Referencia Milho'!C21</f>
        <v>0.4</v>
      </c>
      <c r="D18" s="53">
        <f>'[1]Referência Sorgo '!D17</f>
        <v>37.5</v>
      </c>
      <c r="E18" s="43">
        <f t="shared" si="0"/>
        <v>15</v>
      </c>
    </row>
    <row r="19" spans="1:5" x14ac:dyDescent="0.3">
      <c r="A19" s="23" t="s">
        <v>146</v>
      </c>
      <c r="B19" s="52" t="str">
        <f>'[1]Referencia Milho'!B22</f>
        <v>L</v>
      </c>
      <c r="C19" s="42">
        <f>'[1]Referencia Milho'!C22</f>
        <v>0.15</v>
      </c>
      <c r="D19" s="53">
        <f>'[1]Referência Sorgo '!D18</f>
        <v>25.96</v>
      </c>
      <c r="E19" s="43">
        <f t="shared" si="0"/>
        <v>3.8940000000000001</v>
      </c>
    </row>
    <row r="20" spans="1:5" x14ac:dyDescent="0.3">
      <c r="A20" s="23" t="s">
        <v>24</v>
      </c>
      <c r="B20" s="52" t="str">
        <f>'[1]Referencia Milho'!B24</f>
        <v>L</v>
      </c>
      <c r="C20" s="42">
        <f>'[1]Referencia Milho'!C24</f>
        <v>0.2</v>
      </c>
      <c r="D20" s="53">
        <f>'[1]Referência Sorgo '!D20</f>
        <v>189.6</v>
      </c>
      <c r="E20" s="43">
        <f t="shared" si="0"/>
        <v>37.92</v>
      </c>
    </row>
    <row r="21" spans="1:5" x14ac:dyDescent="0.3">
      <c r="A21" s="23" t="s">
        <v>25</v>
      </c>
      <c r="B21" s="52" t="str">
        <f>'[1]Referencia Milho'!B25</f>
        <v>L</v>
      </c>
      <c r="C21" s="187">
        <f>'[1]Referencia Milho'!C25</f>
        <v>1</v>
      </c>
      <c r="D21" s="53">
        <f>'[1]Referência Sorgo '!D21</f>
        <v>315</v>
      </c>
      <c r="E21" s="43">
        <f t="shared" si="0"/>
        <v>315</v>
      </c>
    </row>
    <row r="22" spans="1:5" x14ac:dyDescent="0.3">
      <c r="A22" s="23" t="s">
        <v>32</v>
      </c>
      <c r="B22" s="52" t="str">
        <f>'[1]Referencia Milho'!B26</f>
        <v>L</v>
      </c>
      <c r="C22" s="42">
        <f>'[1]Referencia Milho'!C26</f>
        <v>1.5</v>
      </c>
      <c r="D22" s="53">
        <f>'[1]Referência Sorgo '!D22</f>
        <v>117</v>
      </c>
      <c r="E22" s="43">
        <f t="shared" si="0"/>
        <v>175.5</v>
      </c>
    </row>
    <row r="23" spans="1:5" x14ac:dyDescent="0.3">
      <c r="A23" s="23" t="s">
        <v>33</v>
      </c>
      <c r="B23" s="52" t="str">
        <f>'[1]Referencia Milho'!B27</f>
        <v>Kg</v>
      </c>
      <c r="C23" s="42">
        <f>'[1]Referencia Milho'!C27</f>
        <v>0.6</v>
      </c>
      <c r="D23" s="53">
        <f>'[1]Referência Sorgo '!D23</f>
        <v>26</v>
      </c>
      <c r="E23" s="43">
        <f t="shared" si="0"/>
        <v>15.6</v>
      </c>
    </row>
    <row r="24" spans="1:5" x14ac:dyDescent="0.3">
      <c r="A24" s="23" t="s">
        <v>20</v>
      </c>
      <c r="B24" s="52" t="str">
        <f>'[1]Referencia Milho'!B29</f>
        <v>L</v>
      </c>
      <c r="C24" s="42">
        <f>'[1]Referencia Milho'!C29</f>
        <v>0.1</v>
      </c>
      <c r="D24" s="53">
        <f>'[1]Referência Sorgo '!D25</f>
        <v>80.333333333333329</v>
      </c>
      <c r="E24" s="43">
        <f t="shared" si="0"/>
        <v>8.0333333333333332</v>
      </c>
    </row>
    <row r="25" spans="1:5" x14ac:dyDescent="0.3">
      <c r="A25" s="23" t="s">
        <v>146</v>
      </c>
      <c r="B25" s="52" t="str">
        <f>'[1]Referencia Milho'!B31</f>
        <v>Ton</v>
      </c>
      <c r="C25" s="42">
        <f>'[1]Referencia Milho'!C31</f>
        <v>0.22</v>
      </c>
      <c r="D25" s="53">
        <f>'[1]Referência Sorgo '!D18</f>
        <v>25.96</v>
      </c>
      <c r="E25" s="43">
        <f t="shared" si="0"/>
        <v>5.7111999999999998</v>
      </c>
    </row>
    <row r="26" spans="1:5" x14ac:dyDescent="0.3">
      <c r="A26" s="6" t="s">
        <v>36</v>
      </c>
      <c r="B26" s="6"/>
      <c r="C26" s="7"/>
      <c r="D26" s="7"/>
      <c r="E26" s="7">
        <f>SUM(E11:E25)</f>
        <v>2799.6155333333331</v>
      </c>
    </row>
    <row r="27" spans="1:5" x14ac:dyDescent="0.3">
      <c r="A27" s="8" t="s">
        <v>37</v>
      </c>
      <c r="B27" s="8"/>
      <c r="C27" s="9"/>
      <c r="D27" s="8"/>
      <c r="E27" s="8"/>
    </row>
    <row r="28" spans="1:5" x14ac:dyDescent="0.3">
      <c r="A28" s="10" t="s">
        <v>295</v>
      </c>
      <c r="B28" s="10" t="s">
        <v>116</v>
      </c>
      <c r="C28" s="11">
        <v>3</v>
      </c>
      <c r="D28" s="48">
        <v>143</v>
      </c>
      <c r="E28" s="12">
        <f>C28*D28</f>
        <v>429</v>
      </c>
    </row>
    <row r="29" spans="1:5" x14ac:dyDescent="0.3">
      <c r="A29" s="10" t="s">
        <v>433</v>
      </c>
      <c r="B29" s="10" t="s">
        <v>116</v>
      </c>
      <c r="C29" s="11">
        <v>3</v>
      </c>
      <c r="D29" s="48">
        <v>143</v>
      </c>
      <c r="E29" s="12">
        <f t="shared" ref="E29:E37" si="1">C29*D29</f>
        <v>429</v>
      </c>
    </row>
    <row r="30" spans="1:5" x14ac:dyDescent="0.3">
      <c r="A30" s="10" t="s">
        <v>434</v>
      </c>
      <c r="B30" s="10" t="s">
        <v>116</v>
      </c>
      <c r="C30" s="11">
        <v>3.5</v>
      </c>
      <c r="D30" s="48">
        <v>143</v>
      </c>
      <c r="E30" s="12">
        <f t="shared" si="1"/>
        <v>500.5</v>
      </c>
    </row>
    <row r="31" spans="1:5" x14ac:dyDescent="0.3">
      <c r="A31" s="10" t="s">
        <v>196</v>
      </c>
      <c r="B31" s="10" t="s">
        <v>116</v>
      </c>
      <c r="C31" s="11">
        <v>3</v>
      </c>
      <c r="D31" s="48">
        <v>143</v>
      </c>
      <c r="E31" s="12">
        <f t="shared" si="1"/>
        <v>429</v>
      </c>
    </row>
    <row r="32" spans="1:5" x14ac:dyDescent="0.3">
      <c r="A32" s="10" t="s">
        <v>117</v>
      </c>
      <c r="B32" s="10" t="s">
        <v>116</v>
      </c>
      <c r="C32" s="13">
        <v>2.5</v>
      </c>
      <c r="D32" s="48">
        <v>143</v>
      </c>
      <c r="E32" s="12">
        <f t="shared" si="1"/>
        <v>357.5</v>
      </c>
    </row>
    <row r="33" spans="1:5" x14ac:dyDescent="0.3">
      <c r="A33" s="10" t="s">
        <v>435</v>
      </c>
      <c r="B33" s="10" t="s">
        <v>116</v>
      </c>
      <c r="C33" s="13">
        <v>2</v>
      </c>
      <c r="D33" s="48">
        <v>143</v>
      </c>
      <c r="E33" s="12">
        <f t="shared" si="1"/>
        <v>286</v>
      </c>
    </row>
    <row r="34" spans="1:5" x14ac:dyDescent="0.3">
      <c r="A34" s="10" t="s">
        <v>436</v>
      </c>
      <c r="B34" s="10" t="s">
        <v>116</v>
      </c>
      <c r="C34" s="13">
        <v>2</v>
      </c>
      <c r="D34" s="48">
        <v>143</v>
      </c>
      <c r="E34" s="12">
        <f t="shared" si="1"/>
        <v>286</v>
      </c>
    </row>
    <row r="35" spans="1:5" x14ac:dyDescent="0.3">
      <c r="A35" s="10" t="s">
        <v>437</v>
      </c>
      <c r="B35" s="10" t="s">
        <v>116</v>
      </c>
      <c r="C35" s="13">
        <v>2</v>
      </c>
      <c r="D35" s="48">
        <v>143</v>
      </c>
      <c r="E35" s="12">
        <f t="shared" si="1"/>
        <v>286</v>
      </c>
    </row>
    <row r="36" spans="1:5" x14ac:dyDescent="0.3">
      <c r="A36" s="10" t="s">
        <v>438</v>
      </c>
      <c r="B36" s="10" t="s">
        <v>116</v>
      </c>
      <c r="C36" s="13">
        <v>2</v>
      </c>
      <c r="D36" s="48">
        <v>143</v>
      </c>
      <c r="E36" s="12">
        <f t="shared" si="1"/>
        <v>286</v>
      </c>
    </row>
    <row r="37" spans="1:5" x14ac:dyDescent="0.3">
      <c r="A37" s="10" t="s">
        <v>439</v>
      </c>
      <c r="B37" s="10" t="s">
        <v>116</v>
      </c>
      <c r="C37" s="13">
        <v>2</v>
      </c>
      <c r="D37" s="48">
        <v>143</v>
      </c>
      <c r="E37" s="12">
        <f t="shared" si="1"/>
        <v>286</v>
      </c>
    </row>
    <row r="38" spans="1:5" x14ac:dyDescent="0.3">
      <c r="A38" s="6" t="s">
        <v>45</v>
      </c>
      <c r="B38" s="6"/>
      <c r="C38" s="7"/>
      <c r="D38" s="7"/>
      <c r="E38" s="7">
        <f>SUM(E28:E37)</f>
        <v>3575</v>
      </c>
    </row>
    <row r="39" spans="1:5" x14ac:dyDescent="0.3">
      <c r="A39" s="8" t="s">
        <v>46</v>
      </c>
      <c r="B39" s="8"/>
      <c r="C39" s="9"/>
      <c r="D39" s="8"/>
      <c r="E39" s="8"/>
    </row>
    <row r="40" spans="1:5" x14ac:dyDescent="0.3">
      <c r="A40" s="10" t="s">
        <v>296</v>
      </c>
      <c r="B40" s="10" t="s">
        <v>116</v>
      </c>
      <c r="C40" s="13">
        <v>1.5</v>
      </c>
      <c r="D40" s="12">
        <v>350</v>
      </c>
      <c r="E40" s="12">
        <f>C40*D40</f>
        <v>525</v>
      </c>
    </row>
    <row r="41" spans="1:5" x14ac:dyDescent="0.3">
      <c r="A41" s="6" t="s">
        <v>51</v>
      </c>
      <c r="B41" s="6"/>
      <c r="C41" s="7"/>
      <c r="D41" s="7"/>
      <c r="E41" s="7">
        <f>E40</f>
        <v>525</v>
      </c>
    </row>
    <row r="42" spans="1:5" x14ac:dyDescent="0.3">
      <c r="A42" s="14" t="s">
        <v>52</v>
      </c>
      <c r="B42" s="14"/>
      <c r="C42" s="15"/>
      <c r="D42" s="14"/>
      <c r="E42" s="179">
        <f>SUM(E26,E38,E41)</f>
        <v>6899.6155333333336</v>
      </c>
    </row>
    <row r="43" spans="1:5" ht="15.6" x14ac:dyDescent="0.3">
      <c r="A43" s="16"/>
      <c r="B43" s="16"/>
      <c r="C43" s="16"/>
      <c r="D43" s="16"/>
      <c r="E43" s="16"/>
    </row>
    <row r="44" spans="1:5" ht="15.6" x14ac:dyDescent="0.3">
      <c r="A44" s="16"/>
      <c r="B44" s="16"/>
      <c r="C44" s="16"/>
      <c r="D44" s="16"/>
      <c r="E44" s="16"/>
    </row>
    <row r="45" spans="1:5" ht="15.6" x14ac:dyDescent="0.3">
      <c r="A45" s="231" t="s">
        <v>53</v>
      </c>
      <c r="B45" s="232"/>
      <c r="C45" s="16"/>
      <c r="D45" s="16"/>
      <c r="E45" s="16"/>
    </row>
    <row r="46" spans="1:5" ht="15.6" x14ac:dyDescent="0.3">
      <c r="A46" s="17" t="s">
        <v>8</v>
      </c>
      <c r="B46" s="18">
        <f>E26</f>
        <v>2799.6155333333331</v>
      </c>
      <c r="C46" s="16"/>
      <c r="D46" s="16"/>
      <c r="E46" s="16"/>
    </row>
    <row r="47" spans="1:5" ht="15.6" x14ac:dyDescent="0.3">
      <c r="A47" s="19" t="s">
        <v>37</v>
      </c>
      <c r="B47" s="18">
        <f>E38</f>
        <v>3575</v>
      </c>
      <c r="C47" s="16"/>
      <c r="D47" s="16"/>
      <c r="E47" s="16"/>
    </row>
    <row r="48" spans="1:5" ht="15.6" x14ac:dyDescent="0.3">
      <c r="A48" s="19" t="s">
        <v>46</v>
      </c>
      <c r="B48" s="18">
        <f>E41</f>
        <v>525</v>
      </c>
      <c r="C48" s="16"/>
      <c r="D48" s="16"/>
      <c r="E48" s="16"/>
    </row>
    <row r="49" spans="1:5" ht="15.6" x14ac:dyDescent="0.3">
      <c r="A49" s="20" t="s">
        <v>65</v>
      </c>
      <c r="B49" s="181">
        <f>E42</f>
        <v>6899.6155333333336</v>
      </c>
      <c r="C49" s="16"/>
      <c r="D49" s="16"/>
      <c r="E49" s="16"/>
    </row>
    <row r="50" spans="1:5" ht="15.6" x14ac:dyDescent="0.3">
      <c r="A50" s="16"/>
      <c r="B50" s="16"/>
      <c r="C50" s="16"/>
      <c r="D50" s="16"/>
      <c r="E50" s="16"/>
    </row>
    <row r="51" spans="1:5" ht="15.6" x14ac:dyDescent="0.3">
      <c r="A51" s="16"/>
      <c r="B51" s="16"/>
      <c r="C51" s="16"/>
      <c r="D51" s="16"/>
      <c r="E51" s="16"/>
    </row>
    <row r="52" spans="1:5" ht="15.6" x14ac:dyDescent="0.3">
      <c r="A52" s="210" t="s">
        <v>487</v>
      </c>
      <c r="B52" s="210"/>
      <c r="C52" s="210"/>
      <c r="D52" s="210"/>
      <c r="E52" s="16"/>
    </row>
    <row r="53" spans="1:5" ht="15.6" x14ac:dyDescent="0.3">
      <c r="A53" s="16" t="s">
        <v>54</v>
      </c>
      <c r="B53" s="16"/>
      <c r="C53" s="16"/>
      <c r="D53" s="16"/>
      <c r="E53" s="16"/>
    </row>
    <row r="54" spans="1:5" ht="15.6" x14ac:dyDescent="0.3">
      <c r="A54" s="210" t="s">
        <v>55</v>
      </c>
      <c r="B54" s="210"/>
      <c r="C54" s="210"/>
      <c r="D54" s="210"/>
      <c r="E54" s="16"/>
    </row>
    <row r="55" spans="1:5" ht="15.6" x14ac:dyDescent="0.3">
      <c r="A55" s="210" t="s">
        <v>56</v>
      </c>
      <c r="B55" s="210"/>
      <c r="C55" s="128"/>
      <c r="D55" s="128"/>
      <c r="E55" s="16"/>
    </row>
    <row r="56" spans="1:5" ht="15.6" x14ac:dyDescent="0.3">
      <c r="A56" s="210" t="s">
        <v>57</v>
      </c>
      <c r="B56" s="210"/>
      <c r="C56" s="210"/>
      <c r="D56" s="210"/>
      <c r="E56" s="16"/>
    </row>
    <row r="57" spans="1:5" ht="15.6" x14ac:dyDescent="0.3">
      <c r="A57" s="210" t="s">
        <v>58</v>
      </c>
      <c r="B57" s="210"/>
      <c r="C57" s="210"/>
      <c r="D57" s="210"/>
      <c r="E57" s="16"/>
    </row>
  </sheetData>
  <mergeCells count="23">
    <mergeCell ref="A9:E9"/>
    <mergeCell ref="A1:A2"/>
    <mergeCell ref="B1:E2"/>
    <mergeCell ref="A3:B3"/>
    <mergeCell ref="C3:E3"/>
    <mergeCell ref="A4:B4"/>
    <mergeCell ref="C4:E4"/>
    <mergeCell ref="A5:B5"/>
    <mergeCell ref="C5:E5"/>
    <mergeCell ref="C6:E6"/>
    <mergeCell ref="A7:E7"/>
    <mergeCell ref="A8:E8"/>
    <mergeCell ref="A6:B6"/>
    <mergeCell ref="A45:B45"/>
    <mergeCell ref="A52:B52"/>
    <mergeCell ref="C52:D52"/>
    <mergeCell ref="A54:B54"/>
    <mergeCell ref="C54:D54"/>
    <mergeCell ref="A55:B55"/>
    <mergeCell ref="A56:B56"/>
    <mergeCell ref="C56:D56"/>
    <mergeCell ref="A57:B57"/>
    <mergeCell ref="C57:D5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130EB-EEE3-4FD3-8057-920DF7DC2436}">
  <dimension ref="A1:E57"/>
  <sheetViews>
    <sheetView topLeftCell="A10" workbookViewId="0">
      <selection activeCell="G5" sqref="G5"/>
    </sheetView>
  </sheetViews>
  <sheetFormatPr defaultRowHeight="14.4" x14ac:dyDescent="0.3"/>
  <cols>
    <col min="1" max="1" width="38.44140625" customWidth="1"/>
    <col min="2" max="2" width="13.6640625" customWidth="1"/>
    <col min="3" max="3" width="14.5546875" customWidth="1"/>
    <col min="4" max="4" width="13.44140625" bestFit="1" customWidth="1"/>
    <col min="5" max="5" width="12.6640625" customWidth="1"/>
  </cols>
  <sheetData>
    <row r="1" spans="1:5" ht="15" customHeight="1" x14ac:dyDescent="0.3">
      <c r="A1" s="222"/>
      <c r="B1" s="223" t="s">
        <v>0</v>
      </c>
      <c r="C1" s="223"/>
      <c r="D1" s="223"/>
      <c r="E1" s="223"/>
    </row>
    <row r="2" spans="1:5" ht="24" customHeight="1" x14ac:dyDescent="0.3">
      <c r="A2" s="222"/>
      <c r="B2" s="223"/>
      <c r="C2" s="223"/>
      <c r="D2" s="223"/>
      <c r="E2" s="223"/>
    </row>
    <row r="3" spans="1:5" ht="15.6" x14ac:dyDescent="0.3">
      <c r="A3" s="224" t="s">
        <v>418</v>
      </c>
      <c r="B3" s="224"/>
      <c r="C3" s="215" t="s">
        <v>324</v>
      </c>
      <c r="D3" s="216"/>
      <c r="E3" s="217"/>
    </row>
    <row r="4" spans="1:5" ht="15.6" x14ac:dyDescent="0.3">
      <c r="A4" s="225" t="s">
        <v>517</v>
      </c>
      <c r="B4" s="225"/>
      <c r="C4" s="215" t="s">
        <v>540</v>
      </c>
      <c r="D4" s="216"/>
      <c r="E4" s="217"/>
    </row>
    <row r="5" spans="1:5" ht="15.6" x14ac:dyDescent="0.3">
      <c r="A5" s="214" t="s">
        <v>485</v>
      </c>
      <c r="B5" s="214"/>
      <c r="C5" s="215" t="s">
        <v>513</v>
      </c>
      <c r="D5" s="216"/>
      <c r="E5" s="217"/>
    </row>
    <row r="6" spans="1:5" ht="15.6" x14ac:dyDescent="0.3">
      <c r="A6" s="238" t="s">
        <v>518</v>
      </c>
      <c r="B6" s="239"/>
      <c r="C6" s="215" t="s">
        <v>514</v>
      </c>
      <c r="D6" s="216"/>
      <c r="E6" s="217"/>
    </row>
    <row r="7" spans="1:5" x14ac:dyDescent="0.3">
      <c r="A7" s="240" t="s">
        <v>444</v>
      </c>
      <c r="B7" s="241"/>
      <c r="C7" s="241"/>
      <c r="D7" s="241"/>
      <c r="E7" s="242"/>
    </row>
    <row r="8" spans="1:5" x14ac:dyDescent="0.3">
      <c r="A8" s="253" t="s">
        <v>6</v>
      </c>
      <c r="B8" s="253"/>
      <c r="C8" s="253"/>
      <c r="D8" s="253"/>
      <c r="E8" s="253"/>
    </row>
    <row r="9" spans="1:5" x14ac:dyDescent="0.3">
      <c r="A9" s="237" t="s">
        <v>7</v>
      </c>
      <c r="B9" s="237"/>
      <c r="C9" s="237"/>
      <c r="D9" s="237"/>
      <c r="E9" s="237"/>
    </row>
    <row r="10" spans="1:5" x14ac:dyDescent="0.3">
      <c r="A10" s="1" t="s">
        <v>8</v>
      </c>
      <c r="B10" s="1" t="s">
        <v>9</v>
      </c>
      <c r="C10" s="1" t="s">
        <v>10</v>
      </c>
      <c r="D10" s="2" t="s">
        <v>11</v>
      </c>
      <c r="E10" s="1" t="s">
        <v>12</v>
      </c>
    </row>
    <row r="11" spans="1:5" x14ac:dyDescent="0.3">
      <c r="A11" s="23" t="s">
        <v>78</v>
      </c>
      <c r="B11" s="180" t="s">
        <v>515</v>
      </c>
      <c r="C11" s="69">
        <v>1</v>
      </c>
      <c r="D11" s="25">
        <f>'[1]Referência Sorgo '!D7</f>
        <v>674.625</v>
      </c>
      <c r="E11" s="25">
        <f>C11*D11</f>
        <v>674.625</v>
      </c>
    </row>
    <row r="12" spans="1:5" x14ac:dyDescent="0.3">
      <c r="A12" s="23" t="s">
        <v>222</v>
      </c>
      <c r="B12" s="62" t="s">
        <v>14</v>
      </c>
      <c r="C12" s="69">
        <v>0.4</v>
      </c>
      <c r="D12" s="30">
        <f>'[1]Referência Sorgo '!D6</f>
        <v>3292.5</v>
      </c>
      <c r="E12" s="25">
        <f>C12*D12</f>
        <v>1317</v>
      </c>
    </row>
    <row r="13" spans="1:5" x14ac:dyDescent="0.3">
      <c r="A13" s="23" t="s">
        <v>29</v>
      </c>
      <c r="B13" s="52" t="str">
        <f>'[1]Referencia Milho'!B14</f>
        <v>Kg</v>
      </c>
      <c r="C13" s="42">
        <f>'[1]Referencia Milho'!C14</f>
        <v>0.08</v>
      </c>
      <c r="D13" s="53">
        <f>'[1]Referência Sorgo '!D10</f>
        <v>48.325000000000003</v>
      </c>
      <c r="E13" s="43">
        <f t="shared" ref="E13:E25" si="0">C13*D13</f>
        <v>3.8660000000000001</v>
      </c>
    </row>
    <row r="14" spans="1:5" x14ac:dyDescent="0.3">
      <c r="A14" s="23" t="s">
        <v>30</v>
      </c>
      <c r="B14" s="52" t="str">
        <f>'[1]Referencia Milho'!B15</f>
        <v>L</v>
      </c>
      <c r="C14" s="42">
        <f>'[1]Referencia Milho'!C15</f>
        <v>1</v>
      </c>
      <c r="D14" s="53">
        <f>'[1]Referência Sorgo '!D11</f>
        <v>65.5</v>
      </c>
      <c r="E14" s="43">
        <f t="shared" si="0"/>
        <v>65.5</v>
      </c>
    </row>
    <row r="15" spans="1:5" x14ac:dyDescent="0.3">
      <c r="A15" s="23" t="s">
        <v>21</v>
      </c>
      <c r="B15" s="52" t="str">
        <f>'[1]Referencia Milho'!B17</f>
        <v>Kg</v>
      </c>
      <c r="C15" s="42">
        <f>'[1]Referencia Milho'!C17</f>
        <v>1.8</v>
      </c>
      <c r="D15" s="53">
        <f>'[1]Referência Sorgo '!D13</f>
        <v>52</v>
      </c>
      <c r="E15" s="43">
        <f t="shared" si="0"/>
        <v>93.600000000000009</v>
      </c>
    </row>
    <row r="16" spans="1:5" ht="15" customHeight="1" x14ac:dyDescent="0.3">
      <c r="A16" s="23" t="s">
        <v>29</v>
      </c>
      <c r="B16" s="52" t="str">
        <f>'[1]Referencia Milho'!B19</f>
        <v>L</v>
      </c>
      <c r="C16" s="42">
        <f>'[1]Referencia Milho'!C19</f>
        <v>1</v>
      </c>
      <c r="D16" s="53">
        <f>'[1]Referência Sorgo '!D10</f>
        <v>48.325000000000003</v>
      </c>
      <c r="E16" s="43">
        <f t="shared" si="0"/>
        <v>48.325000000000003</v>
      </c>
    </row>
    <row r="17" spans="1:5" x14ac:dyDescent="0.3">
      <c r="A17" s="23" t="s">
        <v>22</v>
      </c>
      <c r="B17" s="52" t="str">
        <f>'[1]Referencia Milho'!B20</f>
        <v>L</v>
      </c>
      <c r="C17" s="42">
        <f>'[1]Referencia Milho'!C20</f>
        <v>0.1</v>
      </c>
      <c r="D17" s="53">
        <f>'[1]Referência Sorgo '!D16</f>
        <v>200.41</v>
      </c>
      <c r="E17" s="43">
        <f t="shared" si="0"/>
        <v>20.041</v>
      </c>
    </row>
    <row r="18" spans="1:5" x14ac:dyDescent="0.3">
      <c r="A18" s="23" t="s">
        <v>23</v>
      </c>
      <c r="B18" s="52">
        <f>'[1]Referencia Milho'!B21</f>
        <v>0</v>
      </c>
      <c r="C18" s="42">
        <f>'[1]Referencia Milho'!C21</f>
        <v>0.4</v>
      </c>
      <c r="D18" s="53">
        <f>'[1]Referência Sorgo '!D17</f>
        <v>37.5</v>
      </c>
      <c r="E18" s="43">
        <f t="shared" si="0"/>
        <v>15</v>
      </c>
    </row>
    <row r="19" spans="1:5" x14ac:dyDescent="0.3">
      <c r="A19" s="23" t="s">
        <v>146</v>
      </c>
      <c r="B19" s="52" t="str">
        <f>'[1]Referencia Milho'!B22</f>
        <v>L</v>
      </c>
      <c r="C19" s="42">
        <f>'[1]Referencia Milho'!C22</f>
        <v>0.15</v>
      </c>
      <c r="D19" s="53">
        <f>'[1]Referência Sorgo '!D18</f>
        <v>25.96</v>
      </c>
      <c r="E19" s="43">
        <f t="shared" si="0"/>
        <v>3.8940000000000001</v>
      </c>
    </row>
    <row r="20" spans="1:5" x14ac:dyDescent="0.3">
      <c r="A20" s="23" t="s">
        <v>24</v>
      </c>
      <c r="B20" s="52" t="str">
        <f>'[1]Referencia Milho'!B24</f>
        <v>L</v>
      </c>
      <c r="C20" s="42">
        <f>'[1]Referencia Milho'!C24</f>
        <v>0.2</v>
      </c>
      <c r="D20" s="53">
        <f>'[1]Referência Sorgo '!D20</f>
        <v>189.6</v>
      </c>
      <c r="E20" s="43">
        <f t="shared" si="0"/>
        <v>37.92</v>
      </c>
    </row>
    <row r="21" spans="1:5" x14ac:dyDescent="0.3">
      <c r="A21" s="23" t="s">
        <v>25</v>
      </c>
      <c r="B21" s="52" t="str">
        <f>'[1]Referencia Milho'!B25</f>
        <v>L</v>
      </c>
      <c r="C21" s="42">
        <f>'[1]Referencia Milho'!C25</f>
        <v>1</v>
      </c>
      <c r="D21" s="53">
        <f>'[1]Referência Sorgo '!D21</f>
        <v>315</v>
      </c>
      <c r="E21" s="43">
        <f t="shared" si="0"/>
        <v>315</v>
      </c>
    </row>
    <row r="22" spans="1:5" x14ac:dyDescent="0.3">
      <c r="A22" s="23" t="s">
        <v>32</v>
      </c>
      <c r="B22" s="52" t="str">
        <f>'[1]Referencia Milho'!B26</f>
        <v>L</v>
      </c>
      <c r="C22" s="42">
        <f>'[1]Referencia Milho'!C26</f>
        <v>1.5</v>
      </c>
      <c r="D22" s="53">
        <f>'[1]Referência Sorgo '!D22</f>
        <v>117</v>
      </c>
      <c r="E22" s="43">
        <f t="shared" si="0"/>
        <v>175.5</v>
      </c>
    </row>
    <row r="23" spans="1:5" x14ac:dyDescent="0.3">
      <c r="A23" s="23" t="s">
        <v>33</v>
      </c>
      <c r="B23" s="52" t="str">
        <f>'[1]Referencia Milho'!B27</f>
        <v>Kg</v>
      </c>
      <c r="C23" s="42">
        <f>'[1]Referencia Milho'!C27</f>
        <v>0.6</v>
      </c>
      <c r="D23" s="53">
        <f>'[1]Referência Sorgo '!D23</f>
        <v>26</v>
      </c>
      <c r="E23" s="43">
        <f t="shared" si="0"/>
        <v>15.6</v>
      </c>
    </row>
    <row r="24" spans="1:5" x14ac:dyDescent="0.3">
      <c r="A24" s="23" t="s">
        <v>20</v>
      </c>
      <c r="B24" s="52" t="str">
        <f>'[1]Referencia Milho'!B29</f>
        <v>L</v>
      </c>
      <c r="C24" s="42">
        <f>'[1]Referencia Milho'!C29</f>
        <v>0.1</v>
      </c>
      <c r="D24" s="53">
        <f>'[1]Referência Sorgo '!D25</f>
        <v>80.333333333333329</v>
      </c>
      <c r="E24" s="43">
        <f t="shared" si="0"/>
        <v>8.0333333333333332</v>
      </c>
    </row>
    <row r="25" spans="1:5" x14ac:dyDescent="0.3">
      <c r="A25" s="23" t="s">
        <v>146</v>
      </c>
      <c r="B25" s="52" t="str">
        <f>'[1]Referencia Milho'!B31</f>
        <v>Ton</v>
      </c>
      <c r="C25" s="42">
        <f>'[1]Referencia Milho'!C31</f>
        <v>0.22</v>
      </c>
      <c r="D25" s="53">
        <f>'[1]Referência Sorgo '!D18</f>
        <v>25.96</v>
      </c>
      <c r="E25" s="43">
        <f t="shared" si="0"/>
        <v>5.7111999999999998</v>
      </c>
    </row>
    <row r="26" spans="1:5" x14ac:dyDescent="0.3">
      <c r="A26" s="6" t="s">
        <v>36</v>
      </c>
      <c r="B26" s="6"/>
      <c r="C26" s="7"/>
      <c r="D26" s="7"/>
      <c r="E26" s="7">
        <f>SUM(E11:E25)</f>
        <v>2799.6155333333331</v>
      </c>
    </row>
    <row r="27" spans="1:5" x14ac:dyDescent="0.3">
      <c r="A27" s="8" t="s">
        <v>37</v>
      </c>
      <c r="B27" s="8"/>
      <c r="C27" s="9"/>
      <c r="D27" s="8"/>
      <c r="E27" s="8"/>
    </row>
    <row r="28" spans="1:5" x14ac:dyDescent="0.3">
      <c r="A28" s="10" t="s">
        <v>295</v>
      </c>
      <c r="B28" s="10" t="s">
        <v>116</v>
      </c>
      <c r="C28" s="11">
        <v>1</v>
      </c>
      <c r="D28" s="48">
        <v>143</v>
      </c>
      <c r="E28" s="12">
        <f>C28*D28</f>
        <v>143</v>
      </c>
    </row>
    <row r="29" spans="1:5" x14ac:dyDescent="0.3">
      <c r="A29" s="10" t="s">
        <v>433</v>
      </c>
      <c r="B29" s="10" t="s">
        <v>116</v>
      </c>
      <c r="C29" s="11">
        <v>3</v>
      </c>
      <c r="D29" s="48">
        <v>143</v>
      </c>
      <c r="E29" s="12">
        <f t="shared" ref="E29:E37" si="1">C29*D29</f>
        <v>429</v>
      </c>
    </row>
    <row r="30" spans="1:5" x14ac:dyDescent="0.3">
      <c r="A30" s="10" t="s">
        <v>434</v>
      </c>
      <c r="B30" s="10" t="s">
        <v>116</v>
      </c>
      <c r="C30" s="11">
        <v>3.5</v>
      </c>
      <c r="D30" s="48">
        <v>143</v>
      </c>
      <c r="E30" s="12">
        <f t="shared" si="1"/>
        <v>500.5</v>
      </c>
    </row>
    <row r="31" spans="1:5" x14ac:dyDescent="0.3">
      <c r="A31" s="10" t="s">
        <v>196</v>
      </c>
      <c r="B31" s="10" t="s">
        <v>116</v>
      </c>
      <c r="C31" s="11">
        <v>2</v>
      </c>
      <c r="D31" s="48">
        <v>143</v>
      </c>
      <c r="E31" s="12">
        <f t="shared" si="1"/>
        <v>286</v>
      </c>
    </row>
    <row r="32" spans="1:5" x14ac:dyDescent="0.3">
      <c r="A32" s="10" t="s">
        <v>117</v>
      </c>
      <c r="B32" s="10" t="s">
        <v>116</v>
      </c>
      <c r="C32" s="13">
        <v>2</v>
      </c>
      <c r="D32" s="48">
        <v>143</v>
      </c>
      <c r="E32" s="12">
        <f t="shared" si="1"/>
        <v>286</v>
      </c>
    </row>
    <row r="33" spans="1:5" x14ac:dyDescent="0.3">
      <c r="A33" s="10" t="s">
        <v>435</v>
      </c>
      <c r="B33" s="10" t="s">
        <v>116</v>
      </c>
      <c r="C33" s="13">
        <v>1</v>
      </c>
      <c r="D33" s="48">
        <v>143</v>
      </c>
      <c r="E33" s="12">
        <f t="shared" si="1"/>
        <v>143</v>
      </c>
    </row>
    <row r="34" spans="1:5" x14ac:dyDescent="0.3">
      <c r="A34" s="10" t="s">
        <v>436</v>
      </c>
      <c r="B34" s="10" t="s">
        <v>116</v>
      </c>
      <c r="C34" s="13">
        <v>2</v>
      </c>
      <c r="D34" s="48">
        <v>143</v>
      </c>
      <c r="E34" s="12">
        <f t="shared" si="1"/>
        <v>286</v>
      </c>
    </row>
    <row r="35" spans="1:5" x14ac:dyDescent="0.3">
      <c r="A35" s="10" t="s">
        <v>437</v>
      </c>
      <c r="B35" s="10" t="s">
        <v>116</v>
      </c>
      <c r="C35" s="13">
        <v>1</v>
      </c>
      <c r="D35" s="48">
        <v>143</v>
      </c>
      <c r="E35" s="12">
        <f t="shared" si="1"/>
        <v>143</v>
      </c>
    </row>
    <row r="36" spans="1:5" x14ac:dyDescent="0.3">
      <c r="A36" s="10" t="s">
        <v>438</v>
      </c>
      <c r="B36" s="10" t="s">
        <v>116</v>
      </c>
      <c r="C36" s="13">
        <v>1</v>
      </c>
      <c r="D36" s="48">
        <v>143</v>
      </c>
      <c r="E36" s="12">
        <f t="shared" si="1"/>
        <v>143</v>
      </c>
    </row>
    <row r="37" spans="1:5" x14ac:dyDescent="0.3">
      <c r="A37" s="10" t="s">
        <v>439</v>
      </c>
      <c r="B37" s="10" t="s">
        <v>116</v>
      </c>
      <c r="C37" s="13">
        <v>1</v>
      </c>
      <c r="D37" s="48">
        <v>143</v>
      </c>
      <c r="E37" s="12">
        <f t="shared" si="1"/>
        <v>143</v>
      </c>
    </row>
    <row r="38" spans="1:5" x14ac:dyDescent="0.3">
      <c r="A38" s="6" t="s">
        <v>45</v>
      </c>
      <c r="B38" s="6"/>
      <c r="C38" s="7"/>
      <c r="D38" s="7"/>
      <c r="E38" s="7">
        <f>SUM(E28:E37)</f>
        <v>2502.5</v>
      </c>
    </row>
    <row r="39" spans="1:5" x14ac:dyDescent="0.3">
      <c r="A39" s="8" t="s">
        <v>46</v>
      </c>
      <c r="B39" s="8"/>
      <c r="C39" s="9"/>
      <c r="D39" s="8"/>
      <c r="E39" s="8"/>
    </row>
    <row r="40" spans="1:5" x14ac:dyDescent="0.3">
      <c r="A40" s="10" t="s">
        <v>296</v>
      </c>
      <c r="B40" s="10" t="s">
        <v>116</v>
      </c>
      <c r="C40" s="13">
        <v>1.5</v>
      </c>
      <c r="D40" s="12">
        <v>350</v>
      </c>
      <c r="E40" s="12">
        <f>C40*D40</f>
        <v>525</v>
      </c>
    </row>
    <row r="41" spans="1:5" x14ac:dyDescent="0.3">
      <c r="A41" s="6" t="s">
        <v>51</v>
      </c>
      <c r="B41" s="6"/>
      <c r="C41" s="7"/>
      <c r="D41" s="7"/>
      <c r="E41" s="7">
        <f>E40</f>
        <v>525</v>
      </c>
    </row>
    <row r="42" spans="1:5" x14ac:dyDescent="0.3">
      <c r="A42" s="14" t="s">
        <v>52</v>
      </c>
      <c r="B42" s="14"/>
      <c r="C42" s="15"/>
      <c r="D42" s="14"/>
      <c r="E42" s="179">
        <f>SUM(E26,E38,E41)</f>
        <v>5827.1155333333336</v>
      </c>
    </row>
    <row r="43" spans="1:5" ht="15.6" x14ac:dyDescent="0.3">
      <c r="A43" s="16"/>
      <c r="B43" s="16"/>
      <c r="C43" s="16"/>
      <c r="D43" s="16"/>
      <c r="E43" s="16"/>
    </row>
    <row r="44" spans="1:5" ht="15.6" x14ac:dyDescent="0.3">
      <c r="A44" s="16"/>
      <c r="B44" s="16"/>
      <c r="C44" s="16"/>
      <c r="D44" s="16"/>
      <c r="E44" s="16"/>
    </row>
    <row r="45" spans="1:5" ht="15.6" x14ac:dyDescent="0.3">
      <c r="A45" s="231" t="s">
        <v>53</v>
      </c>
      <c r="B45" s="232"/>
      <c r="C45" s="16"/>
      <c r="D45" s="16"/>
      <c r="E45" s="16"/>
    </row>
    <row r="46" spans="1:5" ht="15.6" x14ac:dyDescent="0.3">
      <c r="A46" s="17" t="s">
        <v>8</v>
      </c>
      <c r="B46" s="18">
        <f>E26</f>
        <v>2799.6155333333331</v>
      </c>
      <c r="C46" s="16"/>
      <c r="D46" s="16"/>
      <c r="E46" s="16"/>
    </row>
    <row r="47" spans="1:5" ht="15.6" x14ac:dyDescent="0.3">
      <c r="A47" s="19" t="s">
        <v>37</v>
      </c>
      <c r="B47" s="18">
        <f>E38</f>
        <v>2502.5</v>
      </c>
      <c r="C47" s="16"/>
      <c r="D47" s="16"/>
      <c r="E47" s="16"/>
    </row>
    <row r="48" spans="1:5" ht="15.6" x14ac:dyDescent="0.3">
      <c r="A48" s="19" t="s">
        <v>46</v>
      </c>
      <c r="B48" s="18">
        <f>E41</f>
        <v>525</v>
      </c>
      <c r="C48" s="16"/>
      <c r="D48" s="16"/>
      <c r="E48" s="16"/>
    </row>
    <row r="49" spans="1:5" ht="15.6" x14ac:dyDescent="0.3">
      <c r="A49" s="20" t="s">
        <v>65</v>
      </c>
      <c r="B49" s="181">
        <f>E42</f>
        <v>5827.1155333333336</v>
      </c>
      <c r="C49" s="16"/>
      <c r="D49" s="16"/>
      <c r="E49" s="16"/>
    </row>
    <row r="50" spans="1:5" ht="15.6" x14ac:dyDescent="0.3">
      <c r="A50" s="16"/>
      <c r="B50" s="16"/>
      <c r="C50" s="16"/>
      <c r="D50" s="16"/>
      <c r="E50" s="16"/>
    </row>
    <row r="51" spans="1:5" ht="15.6" x14ac:dyDescent="0.3">
      <c r="A51" s="16"/>
      <c r="B51" s="16"/>
      <c r="C51" s="16"/>
      <c r="D51" s="16"/>
      <c r="E51" s="16"/>
    </row>
    <row r="52" spans="1:5" ht="15.6" x14ac:dyDescent="0.3">
      <c r="A52" s="210" t="s">
        <v>487</v>
      </c>
      <c r="B52" s="210"/>
      <c r="C52" s="210"/>
      <c r="D52" s="210"/>
      <c r="E52" s="16"/>
    </row>
    <row r="53" spans="1:5" ht="15.6" x14ac:dyDescent="0.3">
      <c r="A53" s="16" t="s">
        <v>54</v>
      </c>
      <c r="B53" s="16"/>
      <c r="C53" s="16"/>
      <c r="D53" s="16"/>
      <c r="E53" s="16"/>
    </row>
    <row r="54" spans="1:5" ht="15.6" x14ac:dyDescent="0.3">
      <c r="A54" s="210" t="s">
        <v>55</v>
      </c>
      <c r="B54" s="210"/>
      <c r="C54" s="210"/>
      <c r="D54" s="210"/>
      <c r="E54" s="16"/>
    </row>
    <row r="55" spans="1:5" ht="15.6" x14ac:dyDescent="0.3">
      <c r="A55" s="210" t="s">
        <v>56</v>
      </c>
      <c r="B55" s="210"/>
      <c r="C55" s="128"/>
      <c r="D55" s="128"/>
      <c r="E55" s="16"/>
    </row>
    <row r="56" spans="1:5" ht="15.6" x14ac:dyDescent="0.3">
      <c r="A56" s="210" t="s">
        <v>57</v>
      </c>
      <c r="B56" s="210"/>
      <c r="C56" s="210"/>
      <c r="D56" s="210"/>
      <c r="E56" s="16"/>
    </row>
    <row r="57" spans="1:5" ht="15.6" x14ac:dyDescent="0.3">
      <c r="A57" s="210" t="s">
        <v>58</v>
      </c>
      <c r="B57" s="210"/>
      <c r="C57" s="210"/>
      <c r="D57" s="210"/>
      <c r="E57" s="16"/>
    </row>
  </sheetData>
  <mergeCells count="23">
    <mergeCell ref="A9:E9"/>
    <mergeCell ref="A1:A2"/>
    <mergeCell ref="B1:E2"/>
    <mergeCell ref="A3:B3"/>
    <mergeCell ref="C3:E3"/>
    <mergeCell ref="A4:B4"/>
    <mergeCell ref="C4:E4"/>
    <mergeCell ref="A5:B5"/>
    <mergeCell ref="C5:E5"/>
    <mergeCell ref="C6:E6"/>
    <mergeCell ref="A7:E7"/>
    <mergeCell ref="A8:E8"/>
    <mergeCell ref="A6:B6"/>
    <mergeCell ref="A45:B45"/>
    <mergeCell ref="A52:B52"/>
    <mergeCell ref="C52:D52"/>
    <mergeCell ref="A54:B54"/>
    <mergeCell ref="C54:D54"/>
    <mergeCell ref="A55:B55"/>
    <mergeCell ref="A56:B56"/>
    <mergeCell ref="C56:D56"/>
    <mergeCell ref="A57:B57"/>
    <mergeCell ref="C57:D5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BA8AB-BA60-4F2E-9D49-99658921A571}">
  <dimension ref="A1:E55"/>
  <sheetViews>
    <sheetView workbookViewId="0">
      <selection activeCell="A5" sqref="A5:B5"/>
    </sheetView>
  </sheetViews>
  <sheetFormatPr defaultRowHeight="14.4" x14ac:dyDescent="0.3"/>
  <cols>
    <col min="1" max="1" width="37.5546875" customWidth="1"/>
    <col min="2" max="2" width="14.88671875" customWidth="1"/>
    <col min="3" max="3" width="12.5546875" customWidth="1"/>
    <col min="4" max="4" width="14.33203125" customWidth="1"/>
    <col min="5" max="5" width="13.33203125" customWidth="1"/>
  </cols>
  <sheetData>
    <row r="1" spans="1:5" ht="15" customHeight="1" x14ac:dyDescent="0.3">
      <c r="A1" s="222"/>
      <c r="B1" s="223" t="s">
        <v>0</v>
      </c>
      <c r="C1" s="223"/>
      <c r="D1" s="223"/>
      <c r="E1" s="223"/>
    </row>
    <row r="2" spans="1:5" ht="22.5" customHeight="1" x14ac:dyDescent="0.3">
      <c r="A2" s="222"/>
      <c r="B2" s="223"/>
      <c r="C2" s="223"/>
      <c r="D2" s="223"/>
      <c r="E2" s="223"/>
    </row>
    <row r="3" spans="1:5" ht="15.6" x14ac:dyDescent="0.3">
      <c r="A3" s="224" t="s">
        <v>220</v>
      </c>
      <c r="B3" s="224"/>
      <c r="C3" s="215" t="s">
        <v>510</v>
      </c>
      <c r="D3" s="216"/>
      <c r="E3" s="217"/>
    </row>
    <row r="4" spans="1:5" ht="15.6" x14ac:dyDescent="0.3">
      <c r="A4" s="225" t="s">
        <v>283</v>
      </c>
      <c r="B4" s="225"/>
      <c r="C4" s="215" t="s">
        <v>546</v>
      </c>
      <c r="D4" s="216"/>
      <c r="E4" s="217"/>
    </row>
    <row r="5" spans="1:5" ht="15.6" x14ac:dyDescent="0.3">
      <c r="A5" s="214" t="s">
        <v>485</v>
      </c>
      <c r="B5" s="214"/>
      <c r="C5" s="215" t="s">
        <v>293</v>
      </c>
      <c r="D5" s="216"/>
      <c r="E5" s="217"/>
    </row>
    <row r="6" spans="1:5" ht="15.6" x14ac:dyDescent="0.3">
      <c r="A6" s="238" t="s">
        <v>545</v>
      </c>
      <c r="B6" s="239"/>
      <c r="C6" s="215" t="s">
        <v>294</v>
      </c>
      <c r="D6" s="216"/>
      <c r="E6" s="217"/>
    </row>
    <row r="7" spans="1:5" x14ac:dyDescent="0.3">
      <c r="A7" s="240" t="s">
        <v>511</v>
      </c>
      <c r="B7" s="241"/>
      <c r="C7" s="241"/>
      <c r="D7" s="241"/>
      <c r="E7" s="242"/>
    </row>
    <row r="8" spans="1:5" x14ac:dyDescent="0.3">
      <c r="A8" s="253" t="s">
        <v>6</v>
      </c>
      <c r="B8" s="253"/>
      <c r="C8" s="253"/>
      <c r="D8" s="253"/>
      <c r="E8" s="253"/>
    </row>
    <row r="9" spans="1:5" x14ac:dyDescent="0.3">
      <c r="A9" s="237" t="s">
        <v>7</v>
      </c>
      <c r="B9" s="237"/>
      <c r="C9" s="237"/>
      <c r="D9" s="237"/>
      <c r="E9" s="237"/>
    </row>
    <row r="10" spans="1:5" x14ac:dyDescent="0.3">
      <c r="A10" s="1" t="s">
        <v>8</v>
      </c>
      <c r="B10" s="1" t="s">
        <v>9</v>
      </c>
      <c r="C10" s="1" t="s">
        <v>10</v>
      </c>
      <c r="D10" s="2" t="s">
        <v>11</v>
      </c>
      <c r="E10" s="1" t="s">
        <v>12</v>
      </c>
    </row>
    <row r="11" spans="1:5" x14ac:dyDescent="0.3">
      <c r="A11" s="23" t="s">
        <v>78</v>
      </c>
      <c r="B11" s="62" t="s">
        <v>79</v>
      </c>
      <c r="C11" s="69">
        <f>'[1]Referência Batata'!C6</f>
        <v>5000</v>
      </c>
      <c r="D11" s="25">
        <f>'[1]Referência Batata'!D6</f>
        <v>7</v>
      </c>
      <c r="E11" s="25">
        <f>C11*D11</f>
        <v>35000</v>
      </c>
    </row>
    <row r="12" spans="1:5" x14ac:dyDescent="0.3">
      <c r="A12" s="23" t="s">
        <v>222</v>
      </c>
      <c r="B12" s="62" t="s">
        <v>14</v>
      </c>
      <c r="C12" s="69">
        <v>1</v>
      </c>
      <c r="D12" s="30">
        <f>'[1]Referência Batata'!D7</f>
        <v>3675</v>
      </c>
      <c r="E12" s="25">
        <f t="shared" ref="E12:E21" si="0">C12*D12</f>
        <v>3675</v>
      </c>
    </row>
    <row r="13" spans="1:5" x14ac:dyDescent="0.3">
      <c r="A13" s="23" t="s">
        <v>223</v>
      </c>
      <c r="B13" s="62" t="s">
        <v>14</v>
      </c>
      <c r="C13" s="69">
        <f>'[1]Referência Batata'!C8</f>
        <v>0.8</v>
      </c>
      <c r="D13" s="30">
        <f>'[1]Referência Batata'!D8</f>
        <v>3292.5</v>
      </c>
      <c r="E13" s="25">
        <f t="shared" si="0"/>
        <v>2634</v>
      </c>
    </row>
    <row r="14" spans="1:5" x14ac:dyDescent="0.3">
      <c r="A14" s="23" t="s">
        <v>224</v>
      </c>
      <c r="B14" s="62" t="s">
        <v>14</v>
      </c>
      <c r="C14" s="69">
        <f>'[1]Referência Batata'!C9</f>
        <v>1</v>
      </c>
      <c r="D14" s="30">
        <f>'[1]Referência Batata'!D9</f>
        <v>3350</v>
      </c>
      <c r="E14" s="25">
        <f t="shared" si="0"/>
        <v>3350</v>
      </c>
    </row>
    <row r="15" spans="1:5" x14ac:dyDescent="0.3">
      <c r="A15" s="23" t="s">
        <v>29</v>
      </c>
      <c r="B15" s="52" t="s">
        <v>17</v>
      </c>
      <c r="C15" s="69">
        <f>'[1]Referência Batata'!C10</f>
        <v>2</v>
      </c>
      <c r="D15" s="30">
        <f>'[1]Referência Batata'!D10</f>
        <v>66</v>
      </c>
      <c r="E15" s="53">
        <f t="shared" si="0"/>
        <v>132</v>
      </c>
    </row>
    <row r="16" spans="1:5" x14ac:dyDescent="0.3">
      <c r="A16" s="23" t="s">
        <v>30</v>
      </c>
      <c r="B16" s="52" t="s">
        <v>17</v>
      </c>
      <c r="C16" s="69">
        <f>'[1]Referência Batata'!C11</f>
        <v>0.8</v>
      </c>
      <c r="D16" s="30">
        <f>'[1]Referência Batata'!D11</f>
        <v>531</v>
      </c>
      <c r="E16" s="25">
        <f t="shared" si="0"/>
        <v>424.8</v>
      </c>
    </row>
    <row r="17" spans="1:5" x14ac:dyDescent="0.3">
      <c r="A17" s="23" t="s">
        <v>16</v>
      </c>
      <c r="B17" s="52" t="s">
        <v>17</v>
      </c>
      <c r="C17" s="69">
        <f>'[1]Referência Batata'!C12</f>
        <v>1</v>
      </c>
      <c r="D17" s="30">
        <f>'[1]Referência Batata'!D12</f>
        <v>145</v>
      </c>
      <c r="E17" s="25">
        <f t="shared" si="0"/>
        <v>145</v>
      </c>
    </row>
    <row r="18" spans="1:5" x14ac:dyDescent="0.3">
      <c r="A18" s="23" t="s">
        <v>18</v>
      </c>
      <c r="B18" s="52" t="s">
        <v>17</v>
      </c>
      <c r="C18" s="69">
        <f>'[1]Referência Batata'!C13</f>
        <v>0.2</v>
      </c>
      <c r="D18" s="30">
        <f>'[1]Referência Batata'!D13</f>
        <v>248</v>
      </c>
      <c r="E18" s="25">
        <f t="shared" si="0"/>
        <v>49.6</v>
      </c>
    </row>
    <row r="19" spans="1:5" x14ac:dyDescent="0.3">
      <c r="A19" s="41" t="s">
        <v>21</v>
      </c>
      <c r="B19" s="52" t="s">
        <v>17</v>
      </c>
      <c r="C19" s="69">
        <f>'[1]Referência Batata'!C14</f>
        <v>4</v>
      </c>
      <c r="D19" s="30">
        <f>'[1]Referência Batata'!D14</f>
        <v>175.5</v>
      </c>
      <c r="E19" s="25">
        <f t="shared" si="0"/>
        <v>702</v>
      </c>
    </row>
    <row r="20" spans="1:5" x14ac:dyDescent="0.3">
      <c r="A20" s="23" t="s">
        <v>22</v>
      </c>
      <c r="B20" s="52" t="s">
        <v>17</v>
      </c>
      <c r="C20" s="69">
        <f>'[1]Referência Batata'!C15</f>
        <v>1</v>
      </c>
      <c r="D20" s="30">
        <f>'[1]Referência Batata'!D15</f>
        <v>135</v>
      </c>
      <c r="E20" s="25">
        <f t="shared" si="0"/>
        <v>135</v>
      </c>
    </row>
    <row r="21" spans="1:5" x14ac:dyDescent="0.3">
      <c r="A21" s="23" t="s">
        <v>225</v>
      </c>
      <c r="B21" s="142" t="s">
        <v>92</v>
      </c>
      <c r="C21" s="69">
        <f>'[1]Referência Batata'!C18</f>
        <v>8</v>
      </c>
      <c r="D21" s="30">
        <f>'[1]Referência Batata'!D18</f>
        <v>110</v>
      </c>
      <c r="E21" s="25">
        <f t="shared" si="0"/>
        <v>880</v>
      </c>
    </row>
    <row r="22" spans="1:5" x14ac:dyDescent="0.3">
      <c r="A22" s="6" t="s">
        <v>36</v>
      </c>
      <c r="B22" s="6"/>
      <c r="C22" s="7"/>
      <c r="D22" s="7"/>
      <c r="E22" s="7">
        <f>SUM(E11:E21)</f>
        <v>47127.4</v>
      </c>
    </row>
    <row r="23" spans="1:5" x14ac:dyDescent="0.3">
      <c r="A23" s="8" t="s">
        <v>37</v>
      </c>
      <c r="B23" s="8"/>
      <c r="C23" s="9"/>
      <c r="D23" s="8"/>
      <c r="E23" s="8"/>
    </row>
    <row r="24" spans="1:5" x14ac:dyDescent="0.3">
      <c r="A24" s="10" t="s">
        <v>226</v>
      </c>
      <c r="B24" s="10" t="s">
        <v>116</v>
      </c>
      <c r="C24" s="11">
        <v>1</v>
      </c>
      <c r="D24" s="48">
        <v>143</v>
      </c>
      <c r="E24" s="12">
        <f>C24*D24</f>
        <v>143</v>
      </c>
    </row>
    <row r="25" spans="1:5" x14ac:dyDescent="0.3">
      <c r="A25" s="10" t="s">
        <v>81</v>
      </c>
      <c r="B25" s="10" t="s">
        <v>116</v>
      </c>
      <c r="C25" s="11">
        <v>3</v>
      </c>
      <c r="D25" s="48">
        <v>143</v>
      </c>
      <c r="E25" s="12">
        <f t="shared" ref="E25:E33" si="1">C25*D25</f>
        <v>429</v>
      </c>
    </row>
    <row r="26" spans="1:5" x14ac:dyDescent="0.3">
      <c r="A26" s="10" t="s">
        <v>227</v>
      </c>
      <c r="B26" s="10" t="s">
        <v>116</v>
      </c>
      <c r="C26" s="11">
        <v>2</v>
      </c>
      <c r="D26" s="48">
        <v>143</v>
      </c>
      <c r="E26" s="12">
        <f t="shared" si="1"/>
        <v>286</v>
      </c>
    </row>
    <row r="27" spans="1:5" x14ac:dyDescent="0.3">
      <c r="A27" s="10" t="s">
        <v>127</v>
      </c>
      <c r="B27" s="10" t="s">
        <v>116</v>
      </c>
      <c r="C27" s="11">
        <v>4</v>
      </c>
      <c r="D27" s="48">
        <v>143</v>
      </c>
      <c r="E27" s="12">
        <f t="shared" si="1"/>
        <v>572</v>
      </c>
    </row>
    <row r="28" spans="1:5" x14ac:dyDescent="0.3">
      <c r="A28" s="10" t="s">
        <v>194</v>
      </c>
      <c r="B28" s="10" t="s">
        <v>116</v>
      </c>
      <c r="C28" s="13">
        <v>2</v>
      </c>
      <c r="D28" s="48">
        <v>143</v>
      </c>
      <c r="E28" s="12">
        <f t="shared" si="1"/>
        <v>286</v>
      </c>
    </row>
    <row r="29" spans="1:5" x14ac:dyDescent="0.3">
      <c r="A29" s="10" t="s">
        <v>228</v>
      </c>
      <c r="B29" s="10" t="s">
        <v>116</v>
      </c>
      <c r="C29" s="13">
        <v>2</v>
      </c>
      <c r="D29" s="48">
        <v>143</v>
      </c>
      <c r="E29" s="12">
        <f t="shared" si="1"/>
        <v>286</v>
      </c>
    </row>
    <row r="30" spans="1:5" x14ac:dyDescent="0.3">
      <c r="A30" s="10" t="s">
        <v>229</v>
      </c>
      <c r="B30" s="10" t="s">
        <v>50</v>
      </c>
      <c r="C30" s="13">
        <v>1</v>
      </c>
      <c r="D30" s="12">
        <v>500</v>
      </c>
      <c r="E30" s="12">
        <f t="shared" si="1"/>
        <v>500</v>
      </c>
    </row>
    <row r="31" spans="1:5" x14ac:dyDescent="0.3">
      <c r="A31" s="10" t="s">
        <v>174</v>
      </c>
      <c r="B31" s="10" t="s">
        <v>116</v>
      </c>
      <c r="C31" s="13">
        <v>1</v>
      </c>
      <c r="D31" s="12">
        <v>1000</v>
      </c>
      <c r="E31" s="12">
        <f t="shared" si="1"/>
        <v>1000</v>
      </c>
    </row>
    <row r="32" spans="1:5" x14ac:dyDescent="0.3">
      <c r="A32" s="10" t="s">
        <v>440</v>
      </c>
      <c r="B32" s="10" t="s">
        <v>116</v>
      </c>
      <c r="C32" s="13">
        <v>2</v>
      </c>
      <c r="D32" s="48">
        <v>143</v>
      </c>
      <c r="E32" s="12">
        <f t="shared" si="1"/>
        <v>286</v>
      </c>
    </row>
    <row r="33" spans="1:5" x14ac:dyDescent="0.3">
      <c r="A33" s="10" t="s">
        <v>230</v>
      </c>
      <c r="B33" s="10" t="s">
        <v>116</v>
      </c>
      <c r="C33" s="13">
        <v>4</v>
      </c>
      <c r="D33" s="48">
        <v>143</v>
      </c>
      <c r="E33" s="12">
        <f t="shared" si="1"/>
        <v>572</v>
      </c>
    </row>
    <row r="34" spans="1:5" x14ac:dyDescent="0.3">
      <c r="A34" s="6" t="s">
        <v>45</v>
      </c>
      <c r="B34" s="6"/>
      <c r="C34" s="7"/>
      <c r="D34" s="7"/>
      <c r="E34" s="7">
        <f>SUM(E24:E33)</f>
        <v>4360</v>
      </c>
    </row>
    <row r="35" spans="1:5" x14ac:dyDescent="0.3">
      <c r="A35" s="8" t="s">
        <v>46</v>
      </c>
      <c r="B35" s="8"/>
      <c r="C35" s="9"/>
      <c r="D35" s="8"/>
      <c r="E35" s="8"/>
    </row>
    <row r="36" spans="1:5" x14ac:dyDescent="0.3">
      <c r="A36" s="10" t="s">
        <v>231</v>
      </c>
      <c r="B36" s="10" t="s">
        <v>116</v>
      </c>
      <c r="C36" s="178">
        <v>1.2</v>
      </c>
      <c r="D36" s="48">
        <v>143</v>
      </c>
      <c r="E36" s="12">
        <f>C36*D36</f>
        <v>171.6</v>
      </c>
    </row>
    <row r="37" spans="1:5" x14ac:dyDescent="0.3">
      <c r="A37" s="10" t="s">
        <v>232</v>
      </c>
      <c r="B37" s="10" t="s">
        <v>48</v>
      </c>
      <c r="C37" s="13">
        <v>20</v>
      </c>
      <c r="D37" s="12">
        <v>110</v>
      </c>
      <c r="E37" s="12">
        <f>C37*D37</f>
        <v>2200</v>
      </c>
    </row>
    <row r="38" spans="1:5" x14ac:dyDescent="0.3">
      <c r="A38" s="6" t="s">
        <v>51</v>
      </c>
      <c r="B38" s="6"/>
      <c r="C38" s="7"/>
      <c r="D38" s="7"/>
      <c r="E38" s="7">
        <f>SUM(E36:E37)</f>
        <v>2371.6</v>
      </c>
    </row>
    <row r="39" spans="1:5" x14ac:dyDescent="0.3">
      <c r="A39" s="14" t="s">
        <v>52</v>
      </c>
      <c r="B39" s="14"/>
      <c r="C39" s="15"/>
      <c r="D39" s="14"/>
      <c r="E39" s="179">
        <f>SUM(E22+E34+E38)</f>
        <v>53859</v>
      </c>
    </row>
    <row r="40" spans="1:5" ht="15.6" x14ac:dyDescent="0.3">
      <c r="A40" s="16"/>
      <c r="B40" s="16"/>
      <c r="C40" s="16"/>
      <c r="D40" s="16"/>
      <c r="E40" s="16"/>
    </row>
    <row r="41" spans="1:5" ht="15.6" x14ac:dyDescent="0.3">
      <c r="A41" s="16"/>
      <c r="B41" s="16"/>
      <c r="C41" s="16"/>
      <c r="D41" s="16"/>
      <c r="E41" s="16"/>
    </row>
    <row r="42" spans="1:5" ht="15.6" x14ac:dyDescent="0.3">
      <c r="A42" s="231" t="s">
        <v>53</v>
      </c>
      <c r="B42" s="232"/>
      <c r="C42" s="16"/>
      <c r="D42" s="16"/>
      <c r="E42" s="16"/>
    </row>
    <row r="43" spans="1:5" ht="15.6" x14ac:dyDescent="0.3">
      <c r="A43" s="17" t="s">
        <v>8</v>
      </c>
      <c r="B43" s="18">
        <f>E22</f>
        <v>47127.4</v>
      </c>
      <c r="C43" s="16"/>
      <c r="D43" s="16"/>
      <c r="E43" s="16"/>
    </row>
    <row r="44" spans="1:5" ht="15.6" x14ac:dyDescent="0.3">
      <c r="A44" s="19" t="s">
        <v>37</v>
      </c>
      <c r="B44" s="18">
        <f>E34</f>
        <v>4360</v>
      </c>
      <c r="C44" s="16"/>
      <c r="D44" s="16"/>
      <c r="E44" s="16"/>
    </row>
    <row r="45" spans="1:5" ht="15.6" x14ac:dyDescent="0.3">
      <c r="A45" s="19" t="s">
        <v>46</v>
      </c>
      <c r="B45" s="18">
        <f>E38</f>
        <v>2371.6</v>
      </c>
      <c r="C45" s="16"/>
      <c r="D45" s="16"/>
      <c r="E45" s="16"/>
    </row>
    <row r="46" spans="1:5" ht="15.6" x14ac:dyDescent="0.3">
      <c r="A46" s="20" t="s">
        <v>65</v>
      </c>
      <c r="B46" s="21">
        <f>SUM(B43:B45)</f>
        <v>53859</v>
      </c>
      <c r="C46" s="16"/>
      <c r="D46" s="16"/>
      <c r="E46" s="16"/>
    </row>
    <row r="47" spans="1:5" ht="15.6" x14ac:dyDescent="0.3">
      <c r="A47" s="16"/>
      <c r="B47" s="16"/>
      <c r="C47" s="16"/>
      <c r="D47" s="16"/>
      <c r="E47" s="16"/>
    </row>
    <row r="48" spans="1:5" ht="15.6" x14ac:dyDescent="0.3">
      <c r="A48" s="16"/>
      <c r="B48" s="16"/>
      <c r="C48" s="16"/>
      <c r="D48" s="16"/>
      <c r="E48" s="16"/>
    </row>
    <row r="49" spans="1:5" ht="15.6" x14ac:dyDescent="0.3">
      <c r="A49" s="210" t="str">
        <f>'[1]Café-Baixa'!A55:B55</f>
        <v>São Gotardo/MG  30 de Março de 2023</v>
      </c>
      <c r="B49" s="210"/>
      <c r="C49" s="210"/>
      <c r="D49" s="210"/>
      <c r="E49" s="16"/>
    </row>
    <row r="50" spans="1:5" ht="15.6" x14ac:dyDescent="0.3">
      <c r="A50" s="16" t="s">
        <v>54</v>
      </c>
      <c r="B50" s="16"/>
      <c r="C50" s="16"/>
      <c r="D50" s="16"/>
      <c r="E50" s="16"/>
    </row>
    <row r="51" spans="1:5" ht="15.6" x14ac:dyDescent="0.3">
      <c r="A51" s="210" t="s">
        <v>55</v>
      </c>
      <c r="B51" s="210"/>
      <c r="C51" s="210"/>
      <c r="D51" s="210"/>
      <c r="E51" s="16"/>
    </row>
    <row r="52" spans="1:5" ht="15.6" x14ac:dyDescent="0.3">
      <c r="A52" s="210" t="s">
        <v>56</v>
      </c>
      <c r="B52" s="210"/>
      <c r="C52" s="128"/>
      <c r="D52" s="128"/>
      <c r="E52" s="16"/>
    </row>
    <row r="53" spans="1:5" ht="15.6" x14ac:dyDescent="0.3">
      <c r="A53" s="210" t="s">
        <v>57</v>
      </c>
      <c r="B53" s="210"/>
      <c r="C53" s="210"/>
      <c r="D53" s="210"/>
      <c r="E53" s="16"/>
    </row>
    <row r="54" spans="1:5" ht="15.6" x14ac:dyDescent="0.3">
      <c r="A54" s="210" t="s">
        <v>58</v>
      </c>
      <c r="B54" s="210"/>
      <c r="C54" s="210"/>
      <c r="D54" s="210"/>
      <c r="E54" s="16"/>
    </row>
    <row r="55" spans="1:5" ht="15.6" x14ac:dyDescent="0.3">
      <c r="A55" s="210"/>
      <c r="B55" s="210"/>
      <c r="C55" s="210"/>
      <c r="D55" s="210"/>
    </row>
  </sheetData>
  <mergeCells count="25">
    <mergeCell ref="A42:B42"/>
    <mergeCell ref="A1:A2"/>
    <mergeCell ref="B1:E2"/>
    <mergeCell ref="A3:B3"/>
    <mergeCell ref="C3:E3"/>
    <mergeCell ref="A4:B4"/>
    <mergeCell ref="C4:E4"/>
    <mergeCell ref="C5:E5"/>
    <mergeCell ref="C6:E6"/>
    <mergeCell ref="A5:B5"/>
    <mergeCell ref="A7:E7"/>
    <mergeCell ref="A8:E8"/>
    <mergeCell ref="A9:E9"/>
    <mergeCell ref="A6:B6"/>
    <mergeCell ref="A55:B55"/>
    <mergeCell ref="C55:D55"/>
    <mergeCell ref="A54:B54"/>
    <mergeCell ref="C54:D54"/>
    <mergeCell ref="A49:B49"/>
    <mergeCell ref="C49:D49"/>
    <mergeCell ref="A51:B51"/>
    <mergeCell ref="C51:D51"/>
    <mergeCell ref="A52:B52"/>
    <mergeCell ref="A53:B53"/>
    <mergeCell ref="C53:D5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DA691-2464-44DD-A363-1A71FA580719}">
  <dimension ref="A1:E57"/>
  <sheetViews>
    <sheetView workbookViewId="0">
      <selection activeCell="L7" sqref="L7"/>
    </sheetView>
  </sheetViews>
  <sheetFormatPr defaultRowHeight="14.4" x14ac:dyDescent="0.3"/>
  <cols>
    <col min="1" max="1" width="36" bestFit="1" customWidth="1"/>
    <col min="2" max="2" width="13.109375" bestFit="1" customWidth="1"/>
    <col min="3" max="3" width="13.33203125" bestFit="1" customWidth="1"/>
    <col min="4" max="4" width="12.44140625" bestFit="1" customWidth="1"/>
    <col min="5" max="5" width="11.88671875" bestFit="1" customWidth="1"/>
  </cols>
  <sheetData>
    <row r="1" spans="1:5" ht="15" customHeight="1" x14ac:dyDescent="0.3">
      <c r="A1" s="222"/>
      <c r="B1" s="223" t="s">
        <v>0</v>
      </c>
      <c r="C1" s="223"/>
      <c r="D1" s="223"/>
      <c r="E1" s="223"/>
    </row>
    <row r="2" spans="1:5" ht="26.25" customHeight="1" x14ac:dyDescent="0.3">
      <c r="A2" s="222"/>
      <c r="B2" s="223"/>
      <c r="C2" s="223"/>
      <c r="D2" s="223"/>
      <c r="E2" s="223"/>
    </row>
    <row r="3" spans="1:5" ht="15.6" x14ac:dyDescent="0.3">
      <c r="A3" s="224" t="s">
        <v>544</v>
      </c>
      <c r="B3" s="224"/>
      <c r="C3" s="215" t="s">
        <v>2</v>
      </c>
      <c r="D3" s="216"/>
      <c r="E3" s="217"/>
    </row>
    <row r="4" spans="1:5" ht="15.6" x14ac:dyDescent="0.3">
      <c r="A4" s="225" t="s">
        <v>517</v>
      </c>
      <c r="B4" s="225"/>
      <c r="C4" s="215" t="s">
        <v>292</v>
      </c>
      <c r="D4" s="216"/>
      <c r="E4" s="217"/>
    </row>
    <row r="5" spans="1:5" ht="15.6" x14ac:dyDescent="0.3">
      <c r="A5" s="214" t="s">
        <v>485</v>
      </c>
      <c r="B5" s="214"/>
      <c r="C5" s="215" t="s">
        <v>293</v>
      </c>
      <c r="D5" s="216"/>
      <c r="E5" s="217"/>
    </row>
    <row r="6" spans="1:5" ht="15.6" x14ac:dyDescent="0.3">
      <c r="A6" s="75" t="s">
        <v>547</v>
      </c>
      <c r="B6" s="134"/>
      <c r="C6" s="215" t="s">
        <v>294</v>
      </c>
      <c r="D6" s="216"/>
      <c r="E6" s="217"/>
    </row>
    <row r="7" spans="1:5" x14ac:dyDescent="0.3">
      <c r="A7" s="240" t="s">
        <v>205</v>
      </c>
      <c r="B7" s="241"/>
      <c r="C7" s="241"/>
      <c r="D7" s="241"/>
      <c r="E7" s="242"/>
    </row>
    <row r="8" spans="1:5" x14ac:dyDescent="0.3">
      <c r="A8" s="253" t="s">
        <v>6</v>
      </c>
      <c r="B8" s="253"/>
      <c r="C8" s="253"/>
      <c r="D8" s="253"/>
      <c r="E8" s="253"/>
    </row>
    <row r="9" spans="1:5" x14ac:dyDescent="0.3">
      <c r="A9" s="237" t="s">
        <v>7</v>
      </c>
      <c r="B9" s="237"/>
      <c r="C9" s="237"/>
      <c r="D9" s="237"/>
      <c r="E9" s="237"/>
    </row>
    <row r="10" spans="1:5" x14ac:dyDescent="0.3">
      <c r="A10" s="1" t="s">
        <v>8</v>
      </c>
      <c r="B10" s="1" t="s">
        <v>9</v>
      </c>
      <c r="C10" s="1" t="s">
        <v>10</v>
      </c>
      <c r="D10" s="2" t="s">
        <v>11</v>
      </c>
      <c r="E10" s="1" t="s">
        <v>12</v>
      </c>
    </row>
    <row r="11" spans="1:5" x14ac:dyDescent="0.3">
      <c r="A11" s="175" t="s">
        <v>206</v>
      </c>
      <c r="B11" s="62" t="s">
        <v>79</v>
      </c>
      <c r="C11" s="69">
        <v>10</v>
      </c>
      <c r="D11" s="25">
        <v>26</v>
      </c>
      <c r="E11" s="25">
        <f>C11*D11</f>
        <v>260</v>
      </c>
    </row>
    <row r="12" spans="1:5" x14ac:dyDescent="0.3">
      <c r="A12" s="23" t="s">
        <v>222</v>
      </c>
      <c r="B12" s="62" t="s">
        <v>14</v>
      </c>
      <c r="C12" s="69">
        <v>0.36</v>
      </c>
      <c r="D12" s="30">
        <f>'[1]Referência Sorgo '!D6</f>
        <v>3292.5</v>
      </c>
      <c r="E12" s="25">
        <f>C12*D12</f>
        <v>1185.3</v>
      </c>
    </row>
    <row r="13" spans="1:5" x14ac:dyDescent="0.3">
      <c r="A13" s="23" t="s">
        <v>29</v>
      </c>
      <c r="B13" s="52" t="str">
        <f>'[1]Referencia Milho'!B14</f>
        <v>Kg</v>
      </c>
      <c r="C13" s="42">
        <f>'[1]Referencia Milho'!C14</f>
        <v>0.08</v>
      </c>
      <c r="D13" s="53">
        <f>'[1]Referência Sorgo '!D10</f>
        <v>48.325000000000003</v>
      </c>
      <c r="E13" s="43">
        <f t="shared" ref="E13:E25" si="0">C13*D13</f>
        <v>3.8660000000000001</v>
      </c>
    </row>
    <row r="14" spans="1:5" x14ac:dyDescent="0.3">
      <c r="A14" s="23" t="s">
        <v>30</v>
      </c>
      <c r="B14" s="52" t="str">
        <f>'[1]Referencia Milho'!B15</f>
        <v>L</v>
      </c>
      <c r="C14" s="42">
        <f>'[1]Referencia Milho'!C15</f>
        <v>1</v>
      </c>
      <c r="D14" s="53">
        <f>'[1]Referência Sorgo '!D11</f>
        <v>65.5</v>
      </c>
      <c r="E14" s="43">
        <f t="shared" si="0"/>
        <v>65.5</v>
      </c>
    </row>
    <row r="15" spans="1:5" x14ac:dyDescent="0.3">
      <c r="A15" s="23" t="s">
        <v>21</v>
      </c>
      <c r="B15" s="52" t="str">
        <f>'[1]Referencia Milho'!B17</f>
        <v>Kg</v>
      </c>
      <c r="C15" s="42">
        <f>'[1]Referencia Milho'!C17</f>
        <v>1.8</v>
      </c>
      <c r="D15" s="53">
        <f>'[1]Referência Sorgo '!D13</f>
        <v>52</v>
      </c>
      <c r="E15" s="43">
        <f t="shared" si="0"/>
        <v>93.600000000000009</v>
      </c>
    </row>
    <row r="16" spans="1:5" x14ac:dyDescent="0.3">
      <c r="A16" s="23" t="s">
        <v>29</v>
      </c>
      <c r="B16" s="52" t="str">
        <f>'[1]Referencia Milho'!B19</f>
        <v>L</v>
      </c>
      <c r="C16" s="42">
        <f>'[1]Referencia Milho'!C19</f>
        <v>1</v>
      </c>
      <c r="D16" s="53">
        <f>'[1]Referência Sorgo '!D10</f>
        <v>48.325000000000003</v>
      </c>
      <c r="E16" s="43">
        <f t="shared" si="0"/>
        <v>48.325000000000003</v>
      </c>
    </row>
    <row r="17" spans="1:5" x14ac:dyDescent="0.3">
      <c r="A17" s="23" t="s">
        <v>22</v>
      </c>
      <c r="B17" s="52" t="str">
        <f>'[1]Referencia Milho'!B20</f>
        <v>L</v>
      </c>
      <c r="C17" s="42">
        <f>'[1]Referencia Milho'!C20</f>
        <v>0.1</v>
      </c>
      <c r="D17" s="53">
        <f>'[1]Referência Sorgo '!D16</f>
        <v>200.41</v>
      </c>
      <c r="E17" s="43">
        <f t="shared" si="0"/>
        <v>20.041</v>
      </c>
    </row>
    <row r="18" spans="1:5" x14ac:dyDescent="0.3">
      <c r="A18" s="23" t="s">
        <v>23</v>
      </c>
      <c r="B18" s="52">
        <f>'[1]Referencia Milho'!B21</f>
        <v>0</v>
      </c>
      <c r="C18" s="42">
        <f>'[1]Referencia Milho'!C21</f>
        <v>0.4</v>
      </c>
      <c r="D18" s="53">
        <f>'[1]Referência Sorgo '!D17</f>
        <v>37.5</v>
      </c>
      <c r="E18" s="43">
        <f t="shared" si="0"/>
        <v>15</v>
      </c>
    </row>
    <row r="19" spans="1:5" x14ac:dyDescent="0.3">
      <c r="A19" s="23" t="s">
        <v>146</v>
      </c>
      <c r="B19" s="52" t="str">
        <f>'[1]Referencia Milho'!B22</f>
        <v>L</v>
      </c>
      <c r="C19" s="42">
        <f>'[1]Referencia Milho'!C22</f>
        <v>0.15</v>
      </c>
      <c r="D19" s="53">
        <f>'[1]Referência Sorgo '!D18</f>
        <v>25.96</v>
      </c>
      <c r="E19" s="43">
        <f t="shared" si="0"/>
        <v>3.8940000000000001</v>
      </c>
    </row>
    <row r="20" spans="1:5" x14ac:dyDescent="0.3">
      <c r="A20" s="23" t="s">
        <v>24</v>
      </c>
      <c r="B20" s="52" t="str">
        <f>'[1]Referencia Milho'!B24</f>
        <v>L</v>
      </c>
      <c r="C20" s="42">
        <f>'[1]Referencia Milho'!C24</f>
        <v>0.2</v>
      </c>
      <c r="D20" s="53">
        <f>'[1]Referência Sorgo '!D20</f>
        <v>189.6</v>
      </c>
      <c r="E20" s="43">
        <f t="shared" si="0"/>
        <v>37.92</v>
      </c>
    </row>
    <row r="21" spans="1:5" x14ac:dyDescent="0.3">
      <c r="A21" s="23" t="s">
        <v>25</v>
      </c>
      <c r="B21" s="52" t="str">
        <f>'[1]Referencia Milho'!B25</f>
        <v>L</v>
      </c>
      <c r="C21" s="42">
        <f>'[1]Referencia Milho'!C25</f>
        <v>1</v>
      </c>
      <c r="D21" s="53">
        <f>'[1]Referência Sorgo '!D21</f>
        <v>315</v>
      </c>
      <c r="E21" s="43">
        <f t="shared" si="0"/>
        <v>315</v>
      </c>
    </row>
    <row r="22" spans="1:5" x14ac:dyDescent="0.3">
      <c r="A22" s="23" t="s">
        <v>32</v>
      </c>
      <c r="B22" s="52" t="str">
        <f>'[1]Referencia Milho'!B26</f>
        <v>L</v>
      </c>
      <c r="C22" s="42">
        <f>'[1]Referencia Milho'!C26</f>
        <v>1.5</v>
      </c>
      <c r="D22" s="53">
        <f>'[1]Referência Sorgo '!D22</f>
        <v>117</v>
      </c>
      <c r="E22" s="43">
        <f t="shared" si="0"/>
        <v>175.5</v>
      </c>
    </row>
    <row r="23" spans="1:5" x14ac:dyDescent="0.3">
      <c r="A23" s="23" t="s">
        <v>33</v>
      </c>
      <c r="B23" s="52" t="str">
        <f>'[1]Referencia Milho'!B27</f>
        <v>Kg</v>
      </c>
      <c r="C23" s="42">
        <f>'[1]Referencia Milho'!C27</f>
        <v>0.6</v>
      </c>
      <c r="D23" s="53">
        <f>'[1]Referência Sorgo '!D23</f>
        <v>26</v>
      </c>
      <c r="E23" s="43">
        <f t="shared" si="0"/>
        <v>15.6</v>
      </c>
    </row>
    <row r="24" spans="1:5" x14ac:dyDescent="0.3">
      <c r="A24" s="23" t="s">
        <v>20</v>
      </c>
      <c r="B24" s="52" t="str">
        <f>'[1]Referencia Milho'!B29</f>
        <v>L</v>
      </c>
      <c r="C24" s="42">
        <f>'[1]Referencia Milho'!C29</f>
        <v>0.1</v>
      </c>
      <c r="D24" s="53">
        <f>'[1]Referência Sorgo '!D25</f>
        <v>80.333333333333329</v>
      </c>
      <c r="E24" s="43">
        <f t="shared" si="0"/>
        <v>8.0333333333333332</v>
      </c>
    </row>
    <row r="25" spans="1:5" x14ac:dyDescent="0.3">
      <c r="A25" s="23" t="s">
        <v>146</v>
      </c>
      <c r="B25" s="52" t="str">
        <f>'[1]Referencia Milho'!B31</f>
        <v>Ton</v>
      </c>
      <c r="C25" s="42">
        <f>'[1]Referencia Milho'!C31</f>
        <v>0.22</v>
      </c>
      <c r="D25" s="53">
        <f>'[1]Referência Sorgo '!D18</f>
        <v>25.96</v>
      </c>
      <c r="E25" s="43">
        <f t="shared" si="0"/>
        <v>5.7111999999999998</v>
      </c>
    </row>
    <row r="26" spans="1:5" x14ac:dyDescent="0.3">
      <c r="A26" s="6" t="s">
        <v>36</v>
      </c>
      <c r="B26" s="6"/>
      <c r="C26" s="7"/>
      <c r="D26" s="7"/>
      <c r="E26" s="7">
        <f>SUM(E11:E25)</f>
        <v>2253.2905333333333</v>
      </c>
    </row>
    <row r="27" spans="1:5" x14ac:dyDescent="0.3">
      <c r="A27" s="8" t="s">
        <v>37</v>
      </c>
      <c r="B27" s="8"/>
      <c r="C27" s="9"/>
      <c r="D27" s="8"/>
      <c r="E27" s="8"/>
    </row>
    <row r="28" spans="1:5" x14ac:dyDescent="0.3">
      <c r="A28" s="10" t="s">
        <v>295</v>
      </c>
      <c r="B28" s="10" t="s">
        <v>116</v>
      </c>
      <c r="C28" s="11">
        <v>1</v>
      </c>
      <c r="D28" s="48">
        <v>143</v>
      </c>
      <c r="E28" s="12">
        <f>C28*D28</f>
        <v>143</v>
      </c>
    </row>
    <row r="29" spans="1:5" x14ac:dyDescent="0.3">
      <c r="A29" s="10" t="s">
        <v>433</v>
      </c>
      <c r="B29" s="10" t="s">
        <v>116</v>
      </c>
      <c r="C29" s="11">
        <v>3</v>
      </c>
      <c r="D29" s="48">
        <v>143</v>
      </c>
      <c r="E29" s="12">
        <f t="shared" ref="E29:E37" si="1">C29*D29</f>
        <v>429</v>
      </c>
    </row>
    <row r="30" spans="1:5" x14ac:dyDescent="0.3">
      <c r="A30" s="10" t="s">
        <v>434</v>
      </c>
      <c r="B30" s="10" t="s">
        <v>116</v>
      </c>
      <c r="C30" s="11">
        <v>3.5</v>
      </c>
      <c r="D30" s="48">
        <v>143</v>
      </c>
      <c r="E30" s="12">
        <f t="shared" si="1"/>
        <v>500.5</v>
      </c>
    </row>
    <row r="31" spans="1:5" x14ac:dyDescent="0.3">
      <c r="A31" s="10" t="s">
        <v>196</v>
      </c>
      <c r="B31" s="10" t="s">
        <v>116</v>
      </c>
      <c r="C31" s="11">
        <v>2</v>
      </c>
      <c r="D31" s="48">
        <v>143</v>
      </c>
      <c r="E31" s="12">
        <f t="shared" si="1"/>
        <v>286</v>
      </c>
    </row>
    <row r="32" spans="1:5" x14ac:dyDescent="0.3">
      <c r="A32" s="10" t="s">
        <v>117</v>
      </c>
      <c r="B32" s="10" t="s">
        <v>116</v>
      </c>
      <c r="C32" s="13">
        <v>2</v>
      </c>
      <c r="D32" s="48">
        <v>143</v>
      </c>
      <c r="E32" s="12">
        <f t="shared" si="1"/>
        <v>286</v>
      </c>
    </row>
    <row r="33" spans="1:5" x14ac:dyDescent="0.3">
      <c r="A33" s="10" t="s">
        <v>435</v>
      </c>
      <c r="B33" s="10" t="s">
        <v>116</v>
      </c>
      <c r="C33" s="13">
        <v>1</v>
      </c>
      <c r="D33" s="48">
        <v>143</v>
      </c>
      <c r="E33" s="12">
        <f t="shared" si="1"/>
        <v>143</v>
      </c>
    </row>
    <row r="34" spans="1:5" x14ac:dyDescent="0.3">
      <c r="A34" s="10" t="s">
        <v>436</v>
      </c>
      <c r="B34" s="10" t="s">
        <v>116</v>
      </c>
      <c r="C34" s="13">
        <v>2</v>
      </c>
      <c r="D34" s="48">
        <v>143</v>
      </c>
      <c r="E34" s="12">
        <f t="shared" si="1"/>
        <v>286</v>
      </c>
    </row>
    <row r="35" spans="1:5" x14ac:dyDescent="0.3">
      <c r="A35" s="10" t="s">
        <v>437</v>
      </c>
      <c r="B35" s="10" t="s">
        <v>116</v>
      </c>
      <c r="C35" s="13">
        <v>1</v>
      </c>
      <c r="D35" s="48">
        <v>143</v>
      </c>
      <c r="E35" s="12">
        <f t="shared" si="1"/>
        <v>143</v>
      </c>
    </row>
    <row r="36" spans="1:5" x14ac:dyDescent="0.3">
      <c r="A36" s="10" t="s">
        <v>438</v>
      </c>
      <c r="B36" s="10" t="s">
        <v>116</v>
      </c>
      <c r="C36" s="13">
        <v>1</v>
      </c>
      <c r="D36" s="48">
        <v>143</v>
      </c>
      <c r="E36" s="12">
        <f t="shared" si="1"/>
        <v>143</v>
      </c>
    </row>
    <row r="37" spans="1:5" x14ac:dyDescent="0.3">
      <c r="A37" s="10" t="s">
        <v>439</v>
      </c>
      <c r="B37" s="10" t="s">
        <v>116</v>
      </c>
      <c r="C37" s="13">
        <v>1</v>
      </c>
      <c r="D37" s="48">
        <v>143</v>
      </c>
      <c r="E37" s="12">
        <f t="shared" si="1"/>
        <v>143</v>
      </c>
    </row>
    <row r="38" spans="1:5" x14ac:dyDescent="0.3">
      <c r="A38" s="6" t="s">
        <v>45</v>
      </c>
      <c r="B38" s="6"/>
      <c r="C38" s="7"/>
      <c r="D38" s="7"/>
      <c r="E38" s="7">
        <f>SUM(E28:E37)</f>
        <v>2502.5</v>
      </c>
    </row>
    <row r="39" spans="1:5" x14ac:dyDescent="0.3">
      <c r="A39" s="8" t="s">
        <v>46</v>
      </c>
      <c r="B39" s="8"/>
      <c r="C39" s="9"/>
      <c r="D39" s="8"/>
      <c r="E39" s="8"/>
    </row>
    <row r="40" spans="1:5" x14ac:dyDescent="0.3">
      <c r="A40" s="10" t="s">
        <v>296</v>
      </c>
      <c r="B40" s="10" t="s">
        <v>116</v>
      </c>
      <c r="C40" s="13">
        <v>1.5</v>
      </c>
      <c r="D40" s="12">
        <v>350</v>
      </c>
      <c r="E40" s="12">
        <f>C40*D40</f>
        <v>525</v>
      </c>
    </row>
    <row r="41" spans="1:5" x14ac:dyDescent="0.3">
      <c r="A41" s="6" t="s">
        <v>51</v>
      </c>
      <c r="B41" s="6"/>
      <c r="C41" s="7"/>
      <c r="D41" s="7"/>
      <c r="E41" s="7">
        <f>E40</f>
        <v>525</v>
      </c>
    </row>
    <row r="42" spans="1:5" x14ac:dyDescent="0.3">
      <c r="A42" s="14" t="s">
        <v>52</v>
      </c>
      <c r="B42" s="14"/>
      <c r="C42" s="15"/>
      <c r="D42" s="14"/>
      <c r="E42" s="179">
        <f>SUM(E26,E38,E41)</f>
        <v>5280.7905333333329</v>
      </c>
    </row>
    <row r="43" spans="1:5" ht="15.6" x14ac:dyDescent="0.3">
      <c r="A43" s="16"/>
      <c r="B43" s="16"/>
      <c r="C43" s="16"/>
      <c r="D43" s="16"/>
      <c r="E43" s="16"/>
    </row>
    <row r="44" spans="1:5" ht="15.6" x14ac:dyDescent="0.3">
      <c r="A44" s="16"/>
      <c r="B44" s="16"/>
      <c r="C44" s="16"/>
      <c r="D44" s="16"/>
      <c r="E44" s="16"/>
    </row>
    <row r="45" spans="1:5" ht="15.6" x14ac:dyDescent="0.3">
      <c r="A45" s="231" t="s">
        <v>53</v>
      </c>
      <c r="B45" s="232"/>
      <c r="C45" s="16"/>
      <c r="D45" s="16"/>
      <c r="E45" s="16"/>
    </row>
    <row r="46" spans="1:5" ht="15.6" x14ac:dyDescent="0.3">
      <c r="A46" s="17" t="s">
        <v>8</v>
      </c>
      <c r="B46" s="18">
        <f>E26</f>
        <v>2253.2905333333333</v>
      </c>
      <c r="C46" s="16"/>
      <c r="D46" s="16"/>
      <c r="E46" s="16"/>
    </row>
    <row r="47" spans="1:5" ht="15.6" x14ac:dyDescent="0.3">
      <c r="A47" s="19" t="s">
        <v>37</v>
      </c>
      <c r="B47" s="18">
        <f>E38</f>
        <v>2502.5</v>
      </c>
      <c r="C47" s="16"/>
      <c r="D47" s="16"/>
      <c r="E47" s="16"/>
    </row>
    <row r="48" spans="1:5" ht="15.6" x14ac:dyDescent="0.3">
      <c r="A48" s="19" t="s">
        <v>46</v>
      </c>
      <c r="B48" s="18">
        <f>E41</f>
        <v>525</v>
      </c>
      <c r="C48" s="16"/>
      <c r="D48" s="16"/>
      <c r="E48" s="16"/>
    </row>
    <row r="49" spans="1:5" ht="15.6" x14ac:dyDescent="0.3">
      <c r="A49" s="20" t="s">
        <v>65</v>
      </c>
      <c r="B49" s="21">
        <f>E42</f>
        <v>5280.7905333333329</v>
      </c>
      <c r="C49" s="16"/>
      <c r="D49" s="16"/>
      <c r="E49" s="16"/>
    </row>
    <row r="50" spans="1:5" ht="15.6" x14ac:dyDescent="0.3">
      <c r="A50" s="16"/>
      <c r="B50" s="16"/>
      <c r="C50" s="16"/>
      <c r="D50" s="16"/>
      <c r="E50" s="16"/>
    </row>
    <row r="51" spans="1:5" ht="15.6" x14ac:dyDescent="0.3">
      <c r="A51" s="16"/>
      <c r="B51" s="16"/>
      <c r="C51" s="16"/>
      <c r="D51" s="16"/>
      <c r="E51" s="16"/>
    </row>
    <row r="52" spans="1:5" ht="15.6" x14ac:dyDescent="0.3">
      <c r="A52" s="210" t="s">
        <v>487</v>
      </c>
      <c r="B52" s="210"/>
      <c r="C52" s="210"/>
      <c r="D52" s="210"/>
      <c r="E52" s="16"/>
    </row>
    <row r="53" spans="1:5" ht="15.6" x14ac:dyDescent="0.3">
      <c r="A53" s="16" t="s">
        <v>54</v>
      </c>
      <c r="B53" s="16"/>
      <c r="C53" s="16"/>
      <c r="D53" s="16"/>
      <c r="E53" s="16"/>
    </row>
    <row r="54" spans="1:5" ht="15.6" x14ac:dyDescent="0.3">
      <c r="A54" s="210" t="s">
        <v>55</v>
      </c>
      <c r="B54" s="210"/>
      <c r="C54" s="210"/>
      <c r="D54" s="210"/>
      <c r="E54" s="16"/>
    </row>
    <row r="55" spans="1:5" ht="15.6" x14ac:dyDescent="0.3">
      <c r="A55" s="210" t="s">
        <v>56</v>
      </c>
      <c r="B55" s="210"/>
      <c r="C55" s="128"/>
      <c r="D55" s="128"/>
      <c r="E55" s="16"/>
    </row>
    <row r="56" spans="1:5" ht="15.6" x14ac:dyDescent="0.3">
      <c r="A56" s="210" t="s">
        <v>57</v>
      </c>
      <c r="B56" s="210"/>
      <c r="C56" s="210"/>
      <c r="D56" s="210"/>
      <c r="E56" s="16"/>
    </row>
    <row r="57" spans="1:5" ht="15.6" x14ac:dyDescent="0.3">
      <c r="A57" s="210" t="s">
        <v>58</v>
      </c>
      <c r="B57" s="210"/>
      <c r="C57" s="210"/>
      <c r="D57" s="210"/>
      <c r="E57" s="16"/>
    </row>
  </sheetData>
  <mergeCells count="22">
    <mergeCell ref="A9:E9"/>
    <mergeCell ref="A1:A2"/>
    <mergeCell ref="B1:E2"/>
    <mergeCell ref="A3:B3"/>
    <mergeCell ref="C3:E3"/>
    <mergeCell ref="A4:B4"/>
    <mergeCell ref="C4:E4"/>
    <mergeCell ref="A5:B5"/>
    <mergeCell ref="C5:E5"/>
    <mergeCell ref="C6:E6"/>
    <mergeCell ref="A7:E7"/>
    <mergeCell ref="A8:E8"/>
    <mergeCell ref="A56:B56"/>
    <mergeCell ref="C56:D56"/>
    <mergeCell ref="A57:B57"/>
    <mergeCell ref="C57:D57"/>
    <mergeCell ref="A45:B45"/>
    <mergeCell ref="A52:B52"/>
    <mergeCell ref="C52:D52"/>
    <mergeCell ref="A54:B54"/>
    <mergeCell ref="C54:D54"/>
    <mergeCell ref="A55:B55"/>
  </mergeCells>
  <pageMargins left="0.511811024" right="0.511811024" top="0.78740157499999996" bottom="0.78740157499999996" header="0.31496062000000002" footer="0.3149606200000000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8BF8E-B20F-4249-A006-00D03EA22A59}">
  <dimension ref="A1:E56"/>
  <sheetViews>
    <sheetView topLeftCell="A32" workbookViewId="0">
      <selection activeCell="C54" sqref="C54:D54"/>
    </sheetView>
  </sheetViews>
  <sheetFormatPr defaultRowHeight="14.4" x14ac:dyDescent="0.3"/>
  <cols>
    <col min="1" max="1" width="34.44140625" customWidth="1"/>
    <col min="2" max="2" width="13.109375" bestFit="1" customWidth="1"/>
    <col min="3" max="3" width="15.33203125" customWidth="1"/>
    <col min="4" max="4" width="13.5546875" customWidth="1"/>
    <col min="5" max="5" width="15.6640625" customWidth="1"/>
  </cols>
  <sheetData>
    <row r="1" spans="1:5" x14ac:dyDescent="0.3">
      <c r="A1" s="227"/>
      <c r="B1" s="223" t="s">
        <v>0</v>
      </c>
      <c r="C1" s="223"/>
      <c r="D1" s="223"/>
      <c r="E1" s="223"/>
    </row>
    <row r="2" spans="1:5" ht="27" customHeight="1" x14ac:dyDescent="0.3">
      <c r="A2" s="227"/>
      <c r="B2" s="223"/>
      <c r="C2" s="223"/>
      <c r="D2" s="223"/>
      <c r="E2" s="223"/>
    </row>
    <row r="3" spans="1:5" ht="15.6" x14ac:dyDescent="0.3">
      <c r="A3" s="224" t="s">
        <v>467</v>
      </c>
      <c r="B3" s="224"/>
      <c r="C3" s="215" t="s">
        <v>288</v>
      </c>
      <c r="D3" s="216"/>
      <c r="E3" s="217"/>
    </row>
    <row r="4" spans="1:5" ht="15.6" x14ac:dyDescent="0.3">
      <c r="A4" s="225" t="s">
        <v>283</v>
      </c>
      <c r="B4" s="225"/>
      <c r="C4" s="215" t="s">
        <v>468</v>
      </c>
      <c r="D4" s="216"/>
      <c r="E4" s="217"/>
    </row>
    <row r="5" spans="1:5" ht="15.6" x14ac:dyDescent="0.3">
      <c r="A5" s="251" t="s">
        <v>485</v>
      </c>
      <c r="B5" s="252"/>
      <c r="C5" s="215" t="s">
        <v>293</v>
      </c>
      <c r="D5" s="216"/>
      <c r="E5" s="217"/>
    </row>
    <row r="6" spans="1:5" ht="15.6" x14ac:dyDescent="0.3">
      <c r="A6" s="238" t="s">
        <v>521</v>
      </c>
      <c r="B6" s="239"/>
      <c r="C6" s="215" t="s">
        <v>294</v>
      </c>
      <c r="D6" s="216"/>
      <c r="E6" s="217"/>
    </row>
    <row r="7" spans="1:5" x14ac:dyDescent="0.3">
      <c r="A7" s="240" t="s">
        <v>444</v>
      </c>
      <c r="B7" s="241"/>
      <c r="C7" s="241"/>
      <c r="D7" s="241"/>
      <c r="E7" s="242"/>
    </row>
    <row r="8" spans="1:5" x14ac:dyDescent="0.3">
      <c r="A8" s="228" t="s">
        <v>6</v>
      </c>
      <c r="B8" s="228"/>
      <c r="C8" s="228"/>
      <c r="D8" s="228"/>
      <c r="E8" s="228"/>
    </row>
    <row r="9" spans="1:5" x14ac:dyDescent="0.3">
      <c r="A9" s="230" t="s">
        <v>7</v>
      </c>
      <c r="B9" s="230"/>
      <c r="C9" s="230"/>
      <c r="D9" s="230"/>
      <c r="E9" s="230"/>
    </row>
    <row r="10" spans="1:5" x14ac:dyDescent="0.3">
      <c r="A10" s="22" t="s">
        <v>142</v>
      </c>
      <c r="B10" s="22" t="s">
        <v>9</v>
      </c>
      <c r="C10" s="22" t="s">
        <v>10</v>
      </c>
      <c r="D10" s="22" t="s">
        <v>11</v>
      </c>
      <c r="E10" s="36" t="s">
        <v>12</v>
      </c>
    </row>
    <row r="11" spans="1:5" x14ac:dyDescent="0.3">
      <c r="A11" s="23" t="s">
        <v>469</v>
      </c>
      <c r="B11" s="23" t="s">
        <v>9</v>
      </c>
      <c r="C11" s="23">
        <v>0.2</v>
      </c>
      <c r="D11" s="25">
        <f>[2]Planilha1!$B$110</f>
        <v>3100</v>
      </c>
      <c r="E11" s="25">
        <f>C11*D11</f>
        <v>620</v>
      </c>
    </row>
    <row r="12" spans="1:5" x14ac:dyDescent="0.3">
      <c r="A12" s="23" t="s">
        <v>186</v>
      </c>
      <c r="B12" s="23" t="s">
        <v>14</v>
      </c>
      <c r="C12" s="23">
        <v>1</v>
      </c>
      <c r="D12" s="25">
        <f>[2]Planilha1!$B$34</f>
        <v>240</v>
      </c>
      <c r="E12" s="25">
        <f t="shared" ref="E12:E25" si="0">C12*D12</f>
        <v>240</v>
      </c>
    </row>
    <row r="13" spans="1:5" x14ac:dyDescent="0.3">
      <c r="A13" s="23" t="s">
        <v>445</v>
      </c>
      <c r="B13" s="23" t="s">
        <v>14</v>
      </c>
      <c r="C13" s="23">
        <v>0.4</v>
      </c>
      <c r="D13" s="25">
        <f>[2]Planilha1!$B$103</f>
        <v>2700</v>
      </c>
      <c r="E13" s="25">
        <f t="shared" si="0"/>
        <v>1080</v>
      </c>
    </row>
    <row r="14" spans="1:5" x14ac:dyDescent="0.3">
      <c r="A14" s="23" t="s">
        <v>470</v>
      </c>
      <c r="B14" s="23" t="s">
        <v>14</v>
      </c>
      <c r="C14" s="23">
        <v>0.5</v>
      </c>
      <c r="D14" s="25">
        <f>[2]Planilha1!$B$102</f>
        <v>1950</v>
      </c>
      <c r="E14" s="25">
        <f t="shared" si="0"/>
        <v>975</v>
      </c>
    </row>
    <row r="15" spans="1:5" x14ac:dyDescent="0.3">
      <c r="A15" s="23" t="s">
        <v>446</v>
      </c>
      <c r="B15" s="23" t="s">
        <v>14</v>
      </c>
      <c r="C15" s="23">
        <v>0.8</v>
      </c>
      <c r="D15" s="25">
        <f>[2]Planilha1!$B$15</f>
        <v>3420</v>
      </c>
      <c r="E15" s="25">
        <f t="shared" si="0"/>
        <v>2736</v>
      </c>
    </row>
    <row r="16" spans="1:5" x14ac:dyDescent="0.3">
      <c r="A16" s="23" t="s">
        <v>471</v>
      </c>
      <c r="B16" s="23" t="s">
        <v>79</v>
      </c>
      <c r="C16" s="23">
        <v>20</v>
      </c>
      <c r="D16" s="25">
        <f>[2]Planilha1!$B$14</f>
        <v>9</v>
      </c>
      <c r="E16" s="25">
        <f t="shared" si="0"/>
        <v>180</v>
      </c>
    </row>
    <row r="17" spans="1:5" x14ac:dyDescent="0.3">
      <c r="A17" s="23" t="s">
        <v>472</v>
      </c>
      <c r="B17" s="23" t="s">
        <v>473</v>
      </c>
      <c r="C17" s="23">
        <v>20</v>
      </c>
      <c r="D17" s="25">
        <v>5</v>
      </c>
      <c r="E17" s="25">
        <f t="shared" si="0"/>
        <v>100</v>
      </c>
    </row>
    <row r="18" spans="1:5" x14ac:dyDescent="0.3">
      <c r="A18" s="23" t="s">
        <v>474</v>
      </c>
      <c r="B18" s="23" t="s">
        <v>473</v>
      </c>
      <c r="C18" s="23">
        <v>200</v>
      </c>
      <c r="D18" s="25">
        <v>5.5</v>
      </c>
      <c r="E18" s="25">
        <f t="shared" si="0"/>
        <v>1100</v>
      </c>
    </row>
    <row r="19" spans="1:5" x14ac:dyDescent="0.3">
      <c r="A19" s="23" t="s">
        <v>475</v>
      </c>
      <c r="B19" s="23" t="s">
        <v>476</v>
      </c>
      <c r="C19" s="31">
        <v>2</v>
      </c>
      <c r="D19" s="25">
        <f>[2]Planilha1!$B$84</f>
        <v>48.325000000000003</v>
      </c>
      <c r="E19" s="25">
        <f t="shared" si="0"/>
        <v>96.65</v>
      </c>
    </row>
    <row r="20" spans="1:5" x14ac:dyDescent="0.3">
      <c r="A20" s="23" t="s">
        <v>477</v>
      </c>
      <c r="B20" s="23" t="s">
        <v>79</v>
      </c>
      <c r="C20" s="23">
        <v>2</v>
      </c>
      <c r="D20" s="25">
        <v>170</v>
      </c>
      <c r="E20" s="25">
        <f t="shared" si="0"/>
        <v>340</v>
      </c>
    </row>
    <row r="21" spans="1:5" x14ac:dyDescent="0.3">
      <c r="A21" s="23" t="s">
        <v>478</v>
      </c>
      <c r="B21" s="23" t="s">
        <v>79</v>
      </c>
      <c r="C21" s="23">
        <v>1.2</v>
      </c>
      <c r="D21" s="25">
        <v>245</v>
      </c>
      <c r="E21" s="25">
        <f t="shared" si="0"/>
        <v>294</v>
      </c>
    </row>
    <row r="22" spans="1:5" x14ac:dyDescent="0.3">
      <c r="A22" s="23" t="s">
        <v>479</v>
      </c>
      <c r="B22" s="23" t="s">
        <v>476</v>
      </c>
      <c r="C22" s="23">
        <v>0.5</v>
      </c>
      <c r="D22" s="25">
        <f>[2]Planilha1!$B$97</f>
        <v>229.5</v>
      </c>
      <c r="E22" s="25">
        <f t="shared" si="0"/>
        <v>114.75</v>
      </c>
    </row>
    <row r="23" spans="1:5" x14ac:dyDescent="0.3">
      <c r="A23" s="23" t="s">
        <v>480</v>
      </c>
      <c r="B23" s="23" t="s">
        <v>79</v>
      </c>
      <c r="C23" s="23">
        <v>2.5</v>
      </c>
      <c r="D23" s="25">
        <v>55</v>
      </c>
      <c r="E23" s="25">
        <f t="shared" si="0"/>
        <v>137.5</v>
      </c>
    </row>
    <row r="24" spans="1:5" x14ac:dyDescent="0.3">
      <c r="A24" s="23" t="s">
        <v>455</v>
      </c>
      <c r="B24" s="23" t="s">
        <v>189</v>
      </c>
      <c r="C24" s="23">
        <v>1.2</v>
      </c>
      <c r="D24" s="25">
        <f>[2]Planilha1!$B$37</f>
        <v>80.333333333333329</v>
      </c>
      <c r="E24" s="25">
        <f t="shared" si="0"/>
        <v>96.399999999999991</v>
      </c>
    </row>
    <row r="25" spans="1:5" x14ac:dyDescent="0.3">
      <c r="A25" s="175" t="s">
        <v>520</v>
      </c>
      <c r="B25" s="23" t="s">
        <v>189</v>
      </c>
      <c r="C25" s="23">
        <v>1</v>
      </c>
      <c r="D25" s="25">
        <f>[2]Planilha1!$B$73</f>
        <v>24</v>
      </c>
      <c r="E25" s="25">
        <f t="shared" si="0"/>
        <v>24</v>
      </c>
    </row>
    <row r="26" spans="1:5" x14ac:dyDescent="0.3">
      <c r="A26" s="6" t="s">
        <v>36</v>
      </c>
      <c r="B26" s="38"/>
      <c r="C26" s="39"/>
      <c r="D26" s="39"/>
      <c r="E26" s="45">
        <f>SUM(E11:E25)</f>
        <v>8134.2999999999993</v>
      </c>
    </row>
    <row r="27" spans="1:5" x14ac:dyDescent="0.3">
      <c r="A27" s="22" t="s">
        <v>80</v>
      </c>
      <c r="B27" s="22"/>
      <c r="C27" s="140"/>
      <c r="D27" s="22"/>
      <c r="E27" s="1"/>
    </row>
    <row r="28" spans="1:5" x14ac:dyDescent="0.3">
      <c r="A28" s="23" t="s">
        <v>44</v>
      </c>
      <c r="B28" s="23" t="s">
        <v>48</v>
      </c>
      <c r="C28" s="23">
        <v>15</v>
      </c>
      <c r="D28" s="48">
        <v>110</v>
      </c>
      <c r="E28" s="25">
        <f t="shared" ref="E28:E35" si="1">C28*D28</f>
        <v>1650</v>
      </c>
    </row>
    <row r="29" spans="1:5" x14ac:dyDescent="0.3">
      <c r="A29" s="23" t="s">
        <v>481</v>
      </c>
      <c r="B29" s="23" t="s">
        <v>48</v>
      </c>
      <c r="C29" s="23">
        <v>15</v>
      </c>
      <c r="D29" s="48">
        <v>110</v>
      </c>
      <c r="E29" s="25">
        <f t="shared" si="1"/>
        <v>1650</v>
      </c>
    </row>
    <row r="30" spans="1:5" x14ac:dyDescent="0.3">
      <c r="A30" s="23" t="s">
        <v>482</v>
      </c>
      <c r="B30" s="23" t="s">
        <v>48</v>
      </c>
      <c r="C30" s="23">
        <v>10</v>
      </c>
      <c r="D30" s="48">
        <v>110</v>
      </c>
      <c r="E30" s="25">
        <f t="shared" si="1"/>
        <v>1100</v>
      </c>
    </row>
    <row r="31" spans="1:5" x14ac:dyDescent="0.3">
      <c r="A31" s="23" t="s">
        <v>483</v>
      </c>
      <c r="B31" s="23" t="s">
        <v>48</v>
      </c>
      <c r="C31" s="23">
        <v>15</v>
      </c>
      <c r="D31" s="48">
        <v>110</v>
      </c>
      <c r="E31" s="25">
        <f t="shared" si="1"/>
        <v>1650</v>
      </c>
    </row>
    <row r="32" spans="1:5" x14ac:dyDescent="0.3">
      <c r="A32" s="23" t="s">
        <v>484</v>
      </c>
      <c r="B32" s="23" t="s">
        <v>48</v>
      </c>
      <c r="C32" s="23">
        <v>15</v>
      </c>
      <c r="D32" s="48">
        <v>110</v>
      </c>
      <c r="E32" s="25">
        <f t="shared" si="1"/>
        <v>1650</v>
      </c>
    </row>
    <row r="33" spans="1:5" x14ac:dyDescent="0.3">
      <c r="A33" s="23" t="s">
        <v>196</v>
      </c>
      <c r="B33" s="23" t="s">
        <v>116</v>
      </c>
      <c r="C33" s="23">
        <v>2</v>
      </c>
      <c r="D33" s="48">
        <v>130</v>
      </c>
      <c r="E33" s="25">
        <f t="shared" si="1"/>
        <v>260</v>
      </c>
    </row>
    <row r="34" spans="1:5" x14ac:dyDescent="0.3">
      <c r="A34" s="23" t="s">
        <v>128</v>
      </c>
      <c r="B34" s="23" t="s">
        <v>116</v>
      </c>
      <c r="C34" s="23">
        <v>3</v>
      </c>
      <c r="D34" s="48">
        <v>130</v>
      </c>
      <c r="E34" s="25">
        <f t="shared" si="1"/>
        <v>390</v>
      </c>
    </row>
    <row r="35" spans="1:5" x14ac:dyDescent="0.3">
      <c r="A35" s="23" t="s">
        <v>230</v>
      </c>
      <c r="B35" s="23" t="s">
        <v>116</v>
      </c>
      <c r="C35" s="23">
        <v>10</v>
      </c>
      <c r="D35" s="48">
        <v>130</v>
      </c>
      <c r="E35" s="25">
        <f t="shared" si="1"/>
        <v>1300</v>
      </c>
    </row>
    <row r="36" spans="1:5" x14ac:dyDescent="0.3">
      <c r="A36" s="6" t="s">
        <v>45</v>
      </c>
      <c r="B36" s="38"/>
      <c r="C36" s="39"/>
      <c r="D36" s="39"/>
      <c r="E36" s="45">
        <f>SUM(E28:E35)</f>
        <v>9650</v>
      </c>
    </row>
    <row r="37" spans="1:5" x14ac:dyDescent="0.3">
      <c r="A37" s="22" t="s">
        <v>199</v>
      </c>
      <c r="B37" s="22"/>
      <c r="C37" s="140"/>
      <c r="D37" s="22"/>
      <c r="E37" s="1"/>
    </row>
    <row r="38" spans="1:5" x14ac:dyDescent="0.3">
      <c r="A38" s="23" t="s">
        <v>466</v>
      </c>
      <c r="B38" s="23" t="s">
        <v>48</v>
      </c>
      <c r="C38" s="23">
        <v>30</v>
      </c>
      <c r="D38" s="48">
        <v>110</v>
      </c>
      <c r="E38" s="25">
        <f>C38*D38</f>
        <v>3300</v>
      </c>
    </row>
    <row r="39" spans="1:5" x14ac:dyDescent="0.3">
      <c r="A39" s="23" t="s">
        <v>109</v>
      </c>
      <c r="B39" s="23" t="s">
        <v>157</v>
      </c>
      <c r="C39" s="23">
        <v>1</v>
      </c>
      <c r="D39" s="30">
        <v>1000</v>
      </c>
      <c r="E39" s="25">
        <f>C39*D39</f>
        <v>1000</v>
      </c>
    </row>
    <row r="40" spans="1:5" x14ac:dyDescent="0.3">
      <c r="A40" s="6" t="s">
        <v>51</v>
      </c>
      <c r="B40" s="38"/>
      <c r="C40" s="39"/>
      <c r="D40" s="39"/>
      <c r="E40" s="45">
        <f>SUM(E38:E39)</f>
        <v>4300</v>
      </c>
    </row>
    <row r="41" spans="1:5" x14ac:dyDescent="0.3">
      <c r="A41" s="44" t="s">
        <v>65</v>
      </c>
      <c r="B41" s="44"/>
      <c r="C41" s="44"/>
      <c r="D41" s="44"/>
      <c r="E41" s="45">
        <f>SUM(E26,E36,E40)</f>
        <v>22084.3</v>
      </c>
    </row>
    <row r="44" spans="1:5" x14ac:dyDescent="0.3">
      <c r="A44" s="231" t="s">
        <v>53</v>
      </c>
      <c r="B44" s="232"/>
    </row>
    <row r="45" spans="1:5" x14ac:dyDescent="0.3">
      <c r="A45" s="22" t="s">
        <v>142</v>
      </c>
      <c r="B45" s="32">
        <f>E26</f>
        <v>8134.2999999999993</v>
      </c>
    </row>
    <row r="46" spans="1:5" x14ac:dyDescent="0.3">
      <c r="A46" s="22" t="s">
        <v>80</v>
      </c>
      <c r="B46" s="32">
        <f>E36</f>
        <v>9650</v>
      </c>
    </row>
    <row r="47" spans="1:5" x14ac:dyDescent="0.3">
      <c r="A47" s="22" t="s">
        <v>199</v>
      </c>
      <c r="B47" s="32">
        <f>E40</f>
        <v>4300</v>
      </c>
    </row>
    <row r="48" spans="1:5" x14ac:dyDescent="0.3">
      <c r="A48" s="44" t="s">
        <v>65</v>
      </c>
      <c r="B48" s="45">
        <f>SUM(B45:B47)</f>
        <v>22084.3</v>
      </c>
    </row>
    <row r="51" spans="1:4" ht="15.6" x14ac:dyDescent="0.3">
      <c r="A51" s="210" t="s">
        <v>523</v>
      </c>
      <c r="B51" s="210"/>
      <c r="C51" s="226"/>
      <c r="D51" s="226"/>
    </row>
    <row r="52" spans="1:4" x14ac:dyDescent="0.3">
      <c r="A52" t="s">
        <v>54</v>
      </c>
    </row>
    <row r="53" spans="1:4" ht="15.6" x14ac:dyDescent="0.3">
      <c r="A53" s="210" t="s">
        <v>55</v>
      </c>
      <c r="B53" s="210"/>
      <c r="C53" s="210"/>
      <c r="D53" s="210"/>
    </row>
    <row r="54" spans="1:4" ht="15.6" x14ac:dyDescent="0.3">
      <c r="A54" s="210" t="s">
        <v>56</v>
      </c>
      <c r="B54" s="210"/>
      <c r="C54" s="210"/>
      <c r="D54" s="210"/>
    </row>
    <row r="55" spans="1:4" ht="15.6" x14ac:dyDescent="0.3">
      <c r="A55" s="210" t="s">
        <v>57</v>
      </c>
      <c r="B55" s="210"/>
      <c r="C55" s="210"/>
      <c r="D55" s="210"/>
    </row>
    <row r="56" spans="1:4" ht="15.6" x14ac:dyDescent="0.3">
      <c r="A56" s="210" t="s">
        <v>58</v>
      </c>
      <c r="B56" s="210"/>
    </row>
  </sheetData>
  <mergeCells count="23">
    <mergeCell ref="A8:E8"/>
    <mergeCell ref="A1:A2"/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E7"/>
    <mergeCell ref="A9:E9"/>
    <mergeCell ref="A44:B44"/>
    <mergeCell ref="A51:B51"/>
    <mergeCell ref="C51:D51"/>
    <mergeCell ref="A53:B53"/>
    <mergeCell ref="C53:D53"/>
    <mergeCell ref="A54:B54"/>
    <mergeCell ref="C54:D54"/>
    <mergeCell ref="A55:B55"/>
    <mergeCell ref="C55:D55"/>
    <mergeCell ref="A56:B5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46295-2BCC-435A-A638-6F74E3824312}">
  <dimension ref="A1:E63"/>
  <sheetViews>
    <sheetView topLeftCell="A40" workbookViewId="0">
      <selection activeCell="A58" sqref="A58:B58"/>
    </sheetView>
  </sheetViews>
  <sheetFormatPr defaultRowHeight="14.4" x14ac:dyDescent="0.3"/>
  <cols>
    <col min="1" max="1" width="35" customWidth="1"/>
    <col min="2" max="2" width="15.33203125" customWidth="1"/>
    <col min="3" max="3" width="13.33203125" bestFit="1" customWidth="1"/>
    <col min="4" max="4" width="12.44140625" bestFit="1" customWidth="1"/>
    <col min="5" max="5" width="13.88671875" customWidth="1"/>
  </cols>
  <sheetData>
    <row r="1" spans="1:5" x14ac:dyDescent="0.3">
      <c r="A1" s="227"/>
      <c r="B1" s="223" t="s">
        <v>0</v>
      </c>
      <c r="C1" s="223"/>
      <c r="D1" s="223"/>
      <c r="E1" s="223"/>
    </row>
    <row r="2" spans="1:5" ht="25.5" customHeight="1" x14ac:dyDescent="0.3">
      <c r="A2" s="227"/>
      <c r="B2" s="223"/>
      <c r="C2" s="223"/>
      <c r="D2" s="223"/>
      <c r="E2" s="223"/>
    </row>
    <row r="3" spans="1:5" ht="15.6" x14ac:dyDescent="0.3">
      <c r="A3" s="224" t="s">
        <v>441</v>
      </c>
      <c r="B3" s="224"/>
      <c r="C3" s="215" t="s">
        <v>323</v>
      </c>
      <c r="D3" s="216"/>
      <c r="E3" s="217"/>
    </row>
    <row r="4" spans="1:5" ht="15.6" x14ac:dyDescent="0.3">
      <c r="A4" s="225" t="s">
        <v>283</v>
      </c>
      <c r="B4" s="225"/>
      <c r="C4" s="215" t="s">
        <v>442</v>
      </c>
      <c r="D4" s="216"/>
      <c r="E4" s="217"/>
    </row>
    <row r="5" spans="1:5" ht="15.6" x14ac:dyDescent="0.3">
      <c r="A5" s="251" t="s">
        <v>485</v>
      </c>
      <c r="B5" s="252"/>
      <c r="C5" s="215" t="s">
        <v>320</v>
      </c>
      <c r="D5" s="216"/>
      <c r="E5" s="217"/>
    </row>
    <row r="6" spans="1:5" ht="15.6" x14ac:dyDescent="0.3">
      <c r="A6" s="238" t="s">
        <v>522</v>
      </c>
      <c r="B6" s="239"/>
      <c r="C6" s="215" t="s">
        <v>443</v>
      </c>
      <c r="D6" s="216"/>
      <c r="E6" s="217"/>
    </row>
    <row r="7" spans="1:5" x14ac:dyDescent="0.3">
      <c r="A7" s="240" t="s">
        <v>444</v>
      </c>
      <c r="B7" s="241"/>
      <c r="C7" s="241"/>
      <c r="D7" s="241"/>
      <c r="E7" s="242"/>
    </row>
    <row r="8" spans="1:5" x14ac:dyDescent="0.3">
      <c r="A8" s="228" t="s">
        <v>6</v>
      </c>
      <c r="B8" s="228"/>
      <c r="C8" s="228"/>
      <c r="D8" s="228"/>
      <c r="E8" s="228"/>
    </row>
    <row r="9" spans="1:5" x14ac:dyDescent="0.3">
      <c r="A9" s="230" t="s">
        <v>7</v>
      </c>
      <c r="B9" s="230"/>
      <c r="C9" s="230"/>
      <c r="D9" s="230"/>
      <c r="E9" s="230"/>
    </row>
    <row r="10" spans="1:5" x14ac:dyDescent="0.3">
      <c r="A10" s="22" t="s">
        <v>142</v>
      </c>
      <c r="B10" s="22" t="s">
        <v>9</v>
      </c>
      <c r="C10" s="22" t="s">
        <v>10</v>
      </c>
      <c r="D10" s="22" t="s">
        <v>11</v>
      </c>
      <c r="E10" s="36" t="s">
        <v>12</v>
      </c>
    </row>
    <row r="11" spans="1:5" x14ac:dyDescent="0.3">
      <c r="A11" s="23" t="s">
        <v>78</v>
      </c>
      <c r="B11" s="23" t="s">
        <v>9</v>
      </c>
      <c r="C11" s="23">
        <v>0.5</v>
      </c>
      <c r="D11" s="25">
        <v>1700</v>
      </c>
      <c r="E11" s="25">
        <f>C11*D11</f>
        <v>850</v>
      </c>
    </row>
    <row r="12" spans="1:5" x14ac:dyDescent="0.3">
      <c r="A12" s="23" t="s">
        <v>186</v>
      </c>
      <c r="B12" s="23" t="s">
        <v>14</v>
      </c>
      <c r="C12" s="23">
        <v>1</v>
      </c>
      <c r="D12" s="25">
        <f>[2]Planilha1!$B$34</f>
        <v>240</v>
      </c>
      <c r="E12" s="25">
        <f t="shared" ref="E12:E29" si="0">C12*D12</f>
        <v>240</v>
      </c>
    </row>
    <row r="13" spans="1:5" x14ac:dyDescent="0.3">
      <c r="A13" s="23" t="s">
        <v>445</v>
      </c>
      <c r="B13" s="23" t="s">
        <v>14</v>
      </c>
      <c r="C13" s="23">
        <v>0.4</v>
      </c>
      <c r="D13" s="25">
        <f>[2]Planilha1!$B$103</f>
        <v>2700</v>
      </c>
      <c r="E13" s="25">
        <f t="shared" si="0"/>
        <v>1080</v>
      </c>
    </row>
    <row r="14" spans="1:5" x14ac:dyDescent="0.3">
      <c r="A14" s="23" t="s">
        <v>67</v>
      </c>
      <c r="B14" s="23" t="s">
        <v>14</v>
      </c>
      <c r="C14" s="23">
        <v>5</v>
      </c>
      <c r="D14" s="25">
        <v>500</v>
      </c>
      <c r="E14" s="25">
        <f t="shared" si="0"/>
        <v>2500</v>
      </c>
    </row>
    <row r="15" spans="1:5" x14ac:dyDescent="0.3">
      <c r="A15" s="23" t="s">
        <v>446</v>
      </c>
      <c r="B15" s="23" t="s">
        <v>14</v>
      </c>
      <c r="C15" s="23">
        <v>0.25</v>
      </c>
      <c r="D15" s="25">
        <f>[2]Planilha1!$B$15</f>
        <v>3420</v>
      </c>
      <c r="E15" s="25">
        <f t="shared" si="0"/>
        <v>855</v>
      </c>
    </row>
    <row r="16" spans="1:5" x14ac:dyDescent="0.3">
      <c r="A16" s="23" t="s">
        <v>447</v>
      </c>
      <c r="B16" s="23" t="s">
        <v>14</v>
      </c>
      <c r="C16" s="23">
        <v>0.5</v>
      </c>
      <c r="D16" s="25">
        <f>[2]Planilha1!$B$8</f>
        <v>2950</v>
      </c>
      <c r="E16" s="25">
        <f t="shared" si="0"/>
        <v>1475</v>
      </c>
    </row>
    <row r="17" spans="1:5" x14ac:dyDescent="0.3">
      <c r="A17" s="23" t="s">
        <v>448</v>
      </c>
      <c r="B17" s="23" t="s">
        <v>14</v>
      </c>
      <c r="C17" s="23">
        <v>0.25</v>
      </c>
      <c r="D17" s="25">
        <f>[2]Planilha1!$B$102</f>
        <v>1950</v>
      </c>
      <c r="E17" s="25">
        <f t="shared" si="0"/>
        <v>487.5</v>
      </c>
    </row>
    <row r="18" spans="1:5" x14ac:dyDescent="0.3">
      <c r="A18" s="23" t="s">
        <v>449</v>
      </c>
      <c r="B18" s="23" t="s">
        <v>189</v>
      </c>
      <c r="C18" s="31">
        <v>2</v>
      </c>
      <c r="D18" s="25">
        <v>165</v>
      </c>
      <c r="E18" s="25">
        <f t="shared" si="0"/>
        <v>330</v>
      </c>
    </row>
    <row r="19" spans="1:5" x14ac:dyDescent="0.3">
      <c r="A19" s="23" t="s">
        <v>450</v>
      </c>
      <c r="B19" s="23" t="s">
        <v>189</v>
      </c>
      <c r="C19" s="23">
        <v>0.08</v>
      </c>
      <c r="D19" s="25">
        <f>[2]Planilha1!$B$111</f>
        <v>61.5</v>
      </c>
      <c r="E19" s="25">
        <f t="shared" si="0"/>
        <v>4.92</v>
      </c>
    </row>
    <row r="20" spans="1:5" x14ac:dyDescent="0.3">
      <c r="A20" s="23" t="s">
        <v>451</v>
      </c>
      <c r="B20" s="23" t="s">
        <v>189</v>
      </c>
      <c r="C20" s="23">
        <v>2</v>
      </c>
      <c r="D20" s="25">
        <v>76</v>
      </c>
      <c r="E20" s="25">
        <f t="shared" si="0"/>
        <v>152</v>
      </c>
    </row>
    <row r="21" spans="1:5" x14ac:dyDescent="0.3">
      <c r="A21" s="23" t="s">
        <v>452</v>
      </c>
      <c r="B21" s="23" t="s">
        <v>189</v>
      </c>
      <c r="C21" s="23">
        <v>0.8</v>
      </c>
      <c r="D21" s="25">
        <v>125</v>
      </c>
      <c r="E21" s="25">
        <f t="shared" si="0"/>
        <v>100</v>
      </c>
    </row>
    <row r="22" spans="1:5" x14ac:dyDescent="0.3">
      <c r="A22" s="23" t="s">
        <v>453</v>
      </c>
      <c r="B22" s="23" t="s">
        <v>189</v>
      </c>
      <c r="C22" s="23">
        <v>3</v>
      </c>
      <c r="D22" s="25">
        <f>[2]Planilha1!$B$40</f>
        <v>49</v>
      </c>
      <c r="E22" s="25">
        <f t="shared" si="0"/>
        <v>147</v>
      </c>
    </row>
    <row r="23" spans="1:5" x14ac:dyDescent="0.3">
      <c r="A23" s="23" t="s">
        <v>454</v>
      </c>
      <c r="B23" s="23" t="s">
        <v>189</v>
      </c>
      <c r="C23" s="23">
        <v>1</v>
      </c>
      <c r="D23" s="25">
        <f>[2]Planilha1!$B$97</f>
        <v>229.5</v>
      </c>
      <c r="E23" s="25">
        <f t="shared" si="0"/>
        <v>229.5</v>
      </c>
    </row>
    <row r="24" spans="1:5" x14ac:dyDescent="0.3">
      <c r="A24" s="23" t="s">
        <v>455</v>
      </c>
      <c r="B24" s="23" t="s">
        <v>189</v>
      </c>
      <c r="C24" s="23">
        <v>1.5</v>
      </c>
      <c r="D24" s="25">
        <f>[2]Planilha1!$B$37</f>
        <v>80.333333333333329</v>
      </c>
      <c r="E24" s="25">
        <f t="shared" si="0"/>
        <v>120.5</v>
      </c>
    </row>
    <row r="25" spans="1:5" x14ac:dyDescent="0.3">
      <c r="A25" s="23" t="s">
        <v>456</v>
      </c>
      <c r="B25" s="23" t="s">
        <v>189</v>
      </c>
      <c r="C25" s="23">
        <v>3</v>
      </c>
      <c r="D25" s="25">
        <f>[2]Planilha1!$B$64</f>
        <v>26.5</v>
      </c>
      <c r="E25" s="25">
        <f t="shared" si="0"/>
        <v>79.5</v>
      </c>
    </row>
    <row r="26" spans="1:5" x14ac:dyDescent="0.3">
      <c r="A26" s="23" t="s">
        <v>457</v>
      </c>
      <c r="B26" s="23" t="s">
        <v>189</v>
      </c>
      <c r="C26" s="23">
        <v>2</v>
      </c>
      <c r="D26" s="25">
        <f>[2]Planilha1!$B$61</f>
        <v>98</v>
      </c>
      <c r="E26" s="25">
        <f t="shared" si="0"/>
        <v>196</v>
      </c>
    </row>
    <row r="27" spans="1:5" x14ac:dyDescent="0.3">
      <c r="A27" s="23" t="s">
        <v>458</v>
      </c>
      <c r="B27" s="23" t="s">
        <v>189</v>
      </c>
      <c r="C27" s="23">
        <v>4</v>
      </c>
      <c r="D27" s="25">
        <f>[2]Planilha1!$B$42</f>
        <v>18</v>
      </c>
      <c r="E27" s="25">
        <f t="shared" si="0"/>
        <v>72</v>
      </c>
    </row>
    <row r="28" spans="1:5" x14ac:dyDescent="0.3">
      <c r="A28" s="23" t="s">
        <v>459</v>
      </c>
      <c r="B28" s="23" t="s">
        <v>189</v>
      </c>
      <c r="C28" s="23">
        <v>2</v>
      </c>
      <c r="D28" s="25">
        <f>[2]Planilha1!$B$14</f>
        <v>9</v>
      </c>
      <c r="E28" s="25">
        <f t="shared" si="0"/>
        <v>18</v>
      </c>
    </row>
    <row r="29" spans="1:5" x14ac:dyDescent="0.3">
      <c r="A29" s="23" t="s">
        <v>460</v>
      </c>
      <c r="B29" s="23" t="s">
        <v>189</v>
      </c>
      <c r="C29" s="23">
        <v>2</v>
      </c>
      <c r="D29" s="25">
        <v>20</v>
      </c>
      <c r="E29" s="25">
        <f t="shared" si="0"/>
        <v>40</v>
      </c>
    </row>
    <row r="30" spans="1:5" x14ac:dyDescent="0.3">
      <c r="A30" s="6" t="s">
        <v>36</v>
      </c>
      <c r="B30" s="38"/>
      <c r="C30" s="39"/>
      <c r="D30" s="39"/>
      <c r="E30" s="45">
        <f>SUM(E11:E29)</f>
        <v>8976.92</v>
      </c>
    </row>
    <row r="31" spans="1:5" x14ac:dyDescent="0.3">
      <c r="A31" s="22" t="s">
        <v>80</v>
      </c>
      <c r="B31" s="22"/>
      <c r="C31" s="140"/>
      <c r="D31" s="22"/>
      <c r="E31" s="1"/>
    </row>
    <row r="32" spans="1:5" x14ac:dyDescent="0.3">
      <c r="A32" s="23" t="s">
        <v>461</v>
      </c>
      <c r="B32" s="23" t="s">
        <v>116</v>
      </c>
      <c r="C32" s="23">
        <v>3</v>
      </c>
      <c r="D32" s="48">
        <v>130</v>
      </c>
      <c r="E32" s="25">
        <f t="shared" ref="E32:E41" si="1">C32*D32</f>
        <v>390</v>
      </c>
    </row>
    <row r="33" spans="1:5" x14ac:dyDescent="0.3">
      <c r="A33" s="23" t="s">
        <v>81</v>
      </c>
      <c r="B33" s="23" t="s">
        <v>116</v>
      </c>
      <c r="C33" s="23">
        <v>1.5</v>
      </c>
      <c r="D33" s="48">
        <v>130</v>
      </c>
      <c r="E33" s="25">
        <f t="shared" si="1"/>
        <v>195</v>
      </c>
    </row>
    <row r="34" spans="1:5" x14ac:dyDescent="0.3">
      <c r="A34" s="23" t="s">
        <v>192</v>
      </c>
      <c r="B34" s="23" t="s">
        <v>116</v>
      </c>
      <c r="C34" s="23">
        <v>2</v>
      </c>
      <c r="D34" s="48">
        <v>130</v>
      </c>
      <c r="E34" s="25">
        <f t="shared" si="1"/>
        <v>260</v>
      </c>
    </row>
    <row r="35" spans="1:5" x14ac:dyDescent="0.3">
      <c r="A35" s="23" t="s">
        <v>462</v>
      </c>
      <c r="B35" s="23" t="s">
        <v>116</v>
      </c>
      <c r="C35" s="23">
        <v>4</v>
      </c>
      <c r="D35" s="48">
        <v>130</v>
      </c>
      <c r="E35" s="25">
        <f t="shared" si="1"/>
        <v>520</v>
      </c>
    </row>
    <row r="36" spans="1:5" x14ac:dyDescent="0.3">
      <c r="A36" s="23" t="s">
        <v>194</v>
      </c>
      <c r="B36" s="23" t="s">
        <v>48</v>
      </c>
      <c r="C36" s="23">
        <v>2.5</v>
      </c>
      <c r="D36" s="48">
        <v>110</v>
      </c>
      <c r="E36" s="25">
        <f t="shared" si="1"/>
        <v>275</v>
      </c>
    </row>
    <row r="37" spans="1:5" x14ac:dyDescent="0.3">
      <c r="A37" s="23" t="s">
        <v>463</v>
      </c>
      <c r="B37" s="23" t="s">
        <v>48</v>
      </c>
      <c r="C37" s="23">
        <v>10</v>
      </c>
      <c r="D37" s="48">
        <v>110</v>
      </c>
      <c r="E37" s="25">
        <f t="shared" si="1"/>
        <v>1100</v>
      </c>
    </row>
    <row r="38" spans="1:5" x14ac:dyDescent="0.3">
      <c r="A38" s="23" t="s">
        <v>196</v>
      </c>
      <c r="B38" s="23" t="s">
        <v>116</v>
      </c>
      <c r="C38" s="23">
        <v>2</v>
      </c>
      <c r="D38" s="48">
        <v>110</v>
      </c>
      <c r="E38" s="25">
        <f t="shared" si="1"/>
        <v>220</v>
      </c>
    </row>
    <row r="39" spans="1:5" x14ac:dyDescent="0.3">
      <c r="A39" s="23" t="s">
        <v>44</v>
      </c>
      <c r="B39" s="23" t="s">
        <v>48</v>
      </c>
      <c r="C39" s="23">
        <v>2</v>
      </c>
      <c r="D39" s="48">
        <v>110</v>
      </c>
      <c r="E39" s="25">
        <f t="shared" si="1"/>
        <v>220</v>
      </c>
    </row>
    <row r="40" spans="1:5" x14ac:dyDescent="0.3">
      <c r="A40" s="23" t="s">
        <v>464</v>
      </c>
      <c r="B40" s="23" t="s">
        <v>116</v>
      </c>
      <c r="C40" s="23">
        <v>3</v>
      </c>
      <c r="D40" s="48">
        <v>130</v>
      </c>
      <c r="E40" s="25">
        <f t="shared" si="1"/>
        <v>390</v>
      </c>
    </row>
    <row r="41" spans="1:5" x14ac:dyDescent="0.3">
      <c r="A41" s="23" t="s">
        <v>465</v>
      </c>
      <c r="B41" s="23" t="s">
        <v>116</v>
      </c>
      <c r="C41" s="23">
        <v>4.5</v>
      </c>
      <c r="D41" s="48">
        <v>130</v>
      </c>
      <c r="E41" s="25">
        <f t="shared" si="1"/>
        <v>585</v>
      </c>
    </row>
    <row r="42" spans="1:5" x14ac:dyDescent="0.3">
      <c r="A42" s="6" t="s">
        <v>45</v>
      </c>
      <c r="B42" s="38"/>
      <c r="C42" s="39"/>
      <c r="D42" s="39"/>
      <c r="E42" s="45">
        <f>SUM(E32:E41)</f>
        <v>4155</v>
      </c>
    </row>
    <row r="43" spans="1:5" x14ac:dyDescent="0.3">
      <c r="A43" s="22" t="s">
        <v>199</v>
      </c>
      <c r="B43" s="22"/>
      <c r="C43" s="140"/>
      <c r="D43" s="22"/>
      <c r="E43" s="1"/>
    </row>
    <row r="44" spans="1:5" x14ac:dyDescent="0.3">
      <c r="A44" s="23" t="s">
        <v>466</v>
      </c>
      <c r="B44" s="23" t="s">
        <v>48</v>
      </c>
      <c r="C44" s="23">
        <v>10</v>
      </c>
      <c r="D44" s="48">
        <v>110</v>
      </c>
      <c r="E44" s="25">
        <f t="shared" ref="E44:E46" si="2">C44*D44</f>
        <v>1100</v>
      </c>
    </row>
    <row r="45" spans="1:5" x14ac:dyDescent="0.3">
      <c r="A45" s="23" t="s">
        <v>135</v>
      </c>
      <c r="B45" s="23" t="s">
        <v>116</v>
      </c>
      <c r="C45" s="23">
        <v>10</v>
      </c>
      <c r="D45" s="30">
        <v>110</v>
      </c>
      <c r="E45" s="25">
        <f t="shared" si="2"/>
        <v>1100</v>
      </c>
    </row>
    <row r="46" spans="1:5" x14ac:dyDescent="0.3">
      <c r="A46" s="23" t="s">
        <v>109</v>
      </c>
      <c r="B46" s="23" t="s">
        <v>157</v>
      </c>
      <c r="C46" s="23">
        <v>1</v>
      </c>
      <c r="D46" s="30">
        <v>1000</v>
      </c>
      <c r="E46" s="25">
        <f t="shared" si="2"/>
        <v>1000</v>
      </c>
    </row>
    <row r="47" spans="1:5" x14ac:dyDescent="0.3">
      <c r="A47" s="6" t="s">
        <v>51</v>
      </c>
      <c r="B47" s="38"/>
      <c r="C47" s="39"/>
      <c r="D47" s="39"/>
      <c r="E47" s="45">
        <f>SUM(E44:E46)</f>
        <v>3200</v>
      </c>
    </row>
    <row r="48" spans="1:5" x14ac:dyDescent="0.3">
      <c r="A48" s="44" t="s">
        <v>65</v>
      </c>
      <c r="B48" s="44"/>
      <c r="C48" s="44"/>
      <c r="D48" s="44"/>
      <c r="E48" s="45">
        <f>SUM(E30,E42,E47)</f>
        <v>16331.92</v>
      </c>
    </row>
    <row r="51" spans="1:4" x14ac:dyDescent="0.3">
      <c r="A51" s="231" t="s">
        <v>53</v>
      </c>
      <c r="B51" s="232"/>
    </row>
    <row r="52" spans="1:4" x14ac:dyDescent="0.3">
      <c r="A52" s="22" t="s">
        <v>142</v>
      </c>
      <c r="B52" s="32">
        <f>E30</f>
        <v>8976.92</v>
      </c>
    </row>
    <row r="53" spans="1:4" x14ac:dyDescent="0.3">
      <c r="A53" s="22" t="s">
        <v>80</v>
      </c>
      <c r="B53" s="32">
        <f>E42</f>
        <v>4155</v>
      </c>
    </row>
    <row r="54" spans="1:4" x14ac:dyDescent="0.3">
      <c r="A54" s="22" t="s">
        <v>199</v>
      </c>
      <c r="B54" s="32">
        <f>E47</f>
        <v>3200</v>
      </c>
    </row>
    <row r="55" spans="1:4" x14ac:dyDescent="0.3">
      <c r="A55" s="44" t="s">
        <v>65</v>
      </c>
      <c r="B55" s="45">
        <f>SUM(B52:B54)</f>
        <v>16331.92</v>
      </c>
    </row>
    <row r="58" spans="1:4" ht="15.6" x14ac:dyDescent="0.3">
      <c r="A58" s="210" t="s">
        <v>487</v>
      </c>
      <c r="B58" s="210"/>
      <c r="C58" s="226"/>
      <c r="D58" s="226"/>
    </row>
    <row r="59" spans="1:4" x14ac:dyDescent="0.3">
      <c r="A59" t="s">
        <v>54</v>
      </c>
    </row>
    <row r="60" spans="1:4" ht="15.6" x14ac:dyDescent="0.3">
      <c r="A60" s="210" t="s">
        <v>55</v>
      </c>
      <c r="B60" s="210"/>
      <c r="C60" s="210"/>
      <c r="D60" s="210"/>
    </row>
    <row r="61" spans="1:4" ht="15.6" x14ac:dyDescent="0.3">
      <c r="A61" s="210" t="s">
        <v>56</v>
      </c>
      <c r="B61" s="210"/>
      <c r="C61" s="210"/>
      <c r="D61" s="210"/>
    </row>
    <row r="62" spans="1:4" ht="15.6" x14ac:dyDescent="0.3">
      <c r="A62" s="210" t="s">
        <v>57</v>
      </c>
      <c r="B62" s="210"/>
      <c r="C62" s="210"/>
      <c r="D62" s="210"/>
    </row>
    <row r="63" spans="1:4" ht="15.6" x14ac:dyDescent="0.3">
      <c r="A63" s="210" t="s">
        <v>58</v>
      </c>
      <c r="B63" s="210"/>
    </row>
  </sheetData>
  <mergeCells count="23">
    <mergeCell ref="A8:E8"/>
    <mergeCell ref="A1:A2"/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E7"/>
    <mergeCell ref="A9:E9"/>
    <mergeCell ref="A51:B51"/>
    <mergeCell ref="A58:B58"/>
    <mergeCell ref="C58:D58"/>
    <mergeCell ref="A60:B60"/>
    <mergeCell ref="C60:D60"/>
    <mergeCell ref="A61:B61"/>
    <mergeCell ref="C61:D61"/>
    <mergeCell ref="A62:B62"/>
    <mergeCell ref="C62:D62"/>
    <mergeCell ref="A63:B63"/>
  </mergeCells>
  <pageMargins left="0.511811024" right="0.511811024" top="0.78740157499999996" bottom="0.78740157499999996" header="0.31496062000000002" footer="0.3149606200000000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21DE2-DB54-4A2C-8F72-C50A2F56D197}">
  <dimension ref="A1:E35"/>
  <sheetViews>
    <sheetView topLeftCell="A12" workbookViewId="0">
      <selection activeCell="G22" sqref="G22"/>
    </sheetView>
  </sheetViews>
  <sheetFormatPr defaultRowHeight="14.4" x14ac:dyDescent="0.3"/>
  <cols>
    <col min="1" max="1" width="39.33203125" bestFit="1" customWidth="1"/>
    <col min="2" max="2" width="13.33203125" bestFit="1" customWidth="1"/>
    <col min="3" max="3" width="18.88671875" bestFit="1" customWidth="1"/>
    <col min="4" max="4" width="13.44140625" bestFit="1" customWidth="1"/>
    <col min="5" max="5" width="12.88671875" bestFit="1" customWidth="1"/>
  </cols>
  <sheetData>
    <row r="1" spans="1:5" ht="18" customHeight="1" x14ac:dyDescent="0.3">
      <c r="A1" s="254"/>
      <c r="B1" s="256" t="s">
        <v>0</v>
      </c>
      <c r="C1" s="257"/>
      <c r="D1" s="257"/>
      <c r="E1" s="258"/>
    </row>
    <row r="2" spans="1:5" ht="21.75" customHeight="1" x14ac:dyDescent="0.3">
      <c r="A2" s="255"/>
      <c r="B2" s="259"/>
      <c r="C2" s="260"/>
      <c r="D2" s="260"/>
      <c r="E2" s="261"/>
    </row>
    <row r="3" spans="1:5" x14ac:dyDescent="0.3">
      <c r="A3" s="262" t="s">
        <v>297</v>
      </c>
      <c r="B3" s="263"/>
      <c r="C3" s="263"/>
      <c r="D3" s="263"/>
      <c r="E3" s="264"/>
    </row>
    <row r="4" spans="1:5" x14ac:dyDescent="0.3">
      <c r="A4" s="236" t="s">
        <v>59</v>
      </c>
      <c r="B4" s="250"/>
      <c r="C4" s="250"/>
      <c r="D4" s="250"/>
      <c r="E4" s="229"/>
    </row>
    <row r="5" spans="1:5" x14ac:dyDescent="0.3">
      <c r="A5" s="75" t="s">
        <v>271</v>
      </c>
      <c r="B5" s="65"/>
      <c r="C5" s="65"/>
      <c r="D5" s="65"/>
      <c r="E5" s="66"/>
    </row>
    <row r="6" spans="1:5" x14ac:dyDescent="0.3">
      <c r="A6" s="238" t="s">
        <v>519</v>
      </c>
      <c r="B6" s="250"/>
      <c r="C6" s="250"/>
      <c r="D6" s="250"/>
      <c r="E6" s="229"/>
    </row>
    <row r="7" spans="1:5" x14ac:dyDescent="0.3">
      <c r="A7" s="265" t="s">
        <v>141</v>
      </c>
      <c r="B7" s="266"/>
      <c r="C7" s="266"/>
      <c r="D7" s="266"/>
      <c r="E7" s="267"/>
    </row>
    <row r="8" spans="1:5" x14ac:dyDescent="0.3">
      <c r="A8" s="268" t="s">
        <v>7</v>
      </c>
      <c r="B8" s="269"/>
      <c r="C8" s="269"/>
      <c r="D8" s="269"/>
      <c r="E8" s="270"/>
    </row>
    <row r="9" spans="1:5" x14ac:dyDescent="0.3">
      <c r="A9" s="22" t="s">
        <v>142</v>
      </c>
      <c r="B9" s="22" t="s">
        <v>9</v>
      </c>
      <c r="C9" s="22" t="s">
        <v>234</v>
      </c>
      <c r="D9" s="22" t="s">
        <v>11</v>
      </c>
      <c r="E9" s="36" t="s">
        <v>235</v>
      </c>
    </row>
    <row r="10" spans="1:5" x14ac:dyDescent="0.3">
      <c r="A10" s="23" t="s">
        <v>298</v>
      </c>
      <c r="B10" s="23" t="s">
        <v>79</v>
      </c>
      <c r="C10" s="23">
        <v>30</v>
      </c>
      <c r="D10" s="25">
        <v>5.55</v>
      </c>
      <c r="E10" s="25">
        <f t="shared" ref="E10:E15" si="0">C10*D10</f>
        <v>166.5</v>
      </c>
    </row>
    <row r="11" spans="1:5" x14ac:dyDescent="0.3">
      <c r="A11" s="23" t="s">
        <v>299</v>
      </c>
      <c r="B11" s="23" t="s">
        <v>239</v>
      </c>
      <c r="C11" s="23">
        <v>4</v>
      </c>
      <c r="D11" s="25">
        <v>125</v>
      </c>
      <c r="E11" s="25">
        <f t="shared" si="0"/>
        <v>500</v>
      </c>
    </row>
    <row r="12" spans="1:5" x14ac:dyDescent="0.3">
      <c r="A12" s="23" t="s">
        <v>251</v>
      </c>
      <c r="B12" s="23" t="s">
        <v>239</v>
      </c>
      <c r="C12" s="37">
        <v>1.5</v>
      </c>
      <c r="D12" s="25">
        <v>3.5</v>
      </c>
      <c r="E12" s="25">
        <f t="shared" si="0"/>
        <v>5.25</v>
      </c>
    </row>
    <row r="13" spans="1:5" x14ac:dyDescent="0.3">
      <c r="A13" s="23" t="s">
        <v>249</v>
      </c>
      <c r="B13" s="23" t="s">
        <v>14</v>
      </c>
      <c r="C13" s="37">
        <v>6</v>
      </c>
      <c r="D13" s="25">
        <v>550</v>
      </c>
      <c r="E13" s="25">
        <f t="shared" si="0"/>
        <v>3300</v>
      </c>
    </row>
    <row r="14" spans="1:5" x14ac:dyDescent="0.3">
      <c r="A14" s="23" t="s">
        <v>300</v>
      </c>
      <c r="B14" s="23" t="s">
        <v>79</v>
      </c>
      <c r="C14" s="37">
        <v>900</v>
      </c>
      <c r="D14" s="25">
        <v>3</v>
      </c>
      <c r="E14" s="25">
        <f t="shared" si="0"/>
        <v>2700</v>
      </c>
    </row>
    <row r="15" spans="1:5" x14ac:dyDescent="0.3">
      <c r="A15" s="23" t="s">
        <v>301</v>
      </c>
      <c r="B15" s="23" t="s">
        <v>79</v>
      </c>
      <c r="C15" s="37">
        <v>2100</v>
      </c>
      <c r="D15" s="25">
        <v>1.1000000000000001</v>
      </c>
      <c r="E15" s="25">
        <f t="shared" si="0"/>
        <v>2310</v>
      </c>
    </row>
    <row r="16" spans="1:5" x14ac:dyDescent="0.3">
      <c r="A16" s="6" t="s">
        <v>36</v>
      </c>
      <c r="B16" s="38"/>
      <c r="C16" s="39"/>
      <c r="D16" s="39"/>
      <c r="E16" s="7">
        <f>SUM(E10:E15)</f>
        <v>8981.75</v>
      </c>
    </row>
    <row r="17" spans="1:5" x14ac:dyDescent="0.3">
      <c r="A17" s="29" t="s">
        <v>80</v>
      </c>
      <c r="B17" s="29"/>
      <c r="C17" s="40"/>
      <c r="D17" s="29"/>
      <c r="E17" s="8"/>
    </row>
    <row r="18" spans="1:5" x14ac:dyDescent="0.3">
      <c r="A18" s="41" t="s">
        <v>242</v>
      </c>
      <c r="B18" s="41" t="s">
        <v>50</v>
      </c>
      <c r="C18" s="42">
        <v>6</v>
      </c>
      <c r="D18" s="53">
        <v>100</v>
      </c>
      <c r="E18" s="53">
        <f>C18*D18</f>
        <v>600</v>
      </c>
    </row>
    <row r="19" spans="1:5" x14ac:dyDescent="0.3">
      <c r="A19" s="41" t="s">
        <v>302</v>
      </c>
      <c r="B19" s="41" t="s">
        <v>48</v>
      </c>
      <c r="C19" s="70">
        <v>33</v>
      </c>
      <c r="D19" s="53">
        <v>22</v>
      </c>
      <c r="E19" s="53">
        <f>C19*D19</f>
        <v>726</v>
      </c>
    </row>
    <row r="20" spans="1:5" x14ac:dyDescent="0.3">
      <c r="A20" s="6" t="s">
        <v>45</v>
      </c>
      <c r="B20" s="38"/>
      <c r="C20" s="39"/>
      <c r="D20" s="39"/>
      <c r="E20" s="7">
        <f>SUM(E18:E19)</f>
        <v>1326</v>
      </c>
    </row>
    <row r="21" spans="1:5" x14ac:dyDescent="0.3">
      <c r="A21" s="44" t="s">
        <v>65</v>
      </c>
      <c r="B21" s="44"/>
      <c r="C21" s="44"/>
      <c r="D21" s="44"/>
      <c r="E21" s="45">
        <f>SUM(E16,E20)</f>
        <v>10307.75</v>
      </c>
    </row>
    <row r="24" spans="1:5" x14ac:dyDescent="0.3">
      <c r="A24" s="231" t="s">
        <v>53</v>
      </c>
      <c r="B24" s="232"/>
    </row>
    <row r="25" spans="1:5" x14ac:dyDescent="0.3">
      <c r="A25" s="22" t="str">
        <f>A9</f>
        <v>1-Insumos</v>
      </c>
      <c r="B25" s="32">
        <f>E16</f>
        <v>8981.75</v>
      </c>
    </row>
    <row r="26" spans="1:5" x14ac:dyDescent="0.3">
      <c r="A26" s="29" t="str">
        <f>A17</f>
        <v>2-Serviços</v>
      </c>
      <c r="B26" s="32">
        <f>E20</f>
        <v>1326</v>
      </c>
    </row>
    <row r="27" spans="1:5" x14ac:dyDescent="0.3">
      <c r="A27" s="14" t="s">
        <v>65</v>
      </c>
      <c r="B27" s="45">
        <f>SUM(B25:B26)</f>
        <v>10307.75</v>
      </c>
    </row>
    <row r="30" spans="1:5" ht="15.6" x14ac:dyDescent="0.3">
      <c r="A30" s="210" t="s">
        <v>487</v>
      </c>
      <c r="B30" s="210"/>
      <c r="C30" s="226"/>
      <c r="D30" s="226"/>
    </row>
    <row r="31" spans="1:5" x14ac:dyDescent="0.3">
      <c r="A31" t="s">
        <v>54</v>
      </c>
    </row>
    <row r="32" spans="1:5" ht="15.6" x14ac:dyDescent="0.3">
      <c r="A32" s="210" t="s">
        <v>55</v>
      </c>
      <c r="B32" s="210"/>
      <c r="C32" s="210"/>
      <c r="D32" s="210"/>
    </row>
    <row r="33" spans="1:4" ht="15.6" x14ac:dyDescent="0.3">
      <c r="A33" s="210" t="s">
        <v>56</v>
      </c>
      <c r="B33" s="210"/>
      <c r="C33" s="210"/>
      <c r="D33" s="210"/>
    </row>
    <row r="34" spans="1:4" ht="15.6" x14ac:dyDescent="0.3">
      <c r="A34" s="210" t="s">
        <v>57</v>
      </c>
      <c r="B34" s="210"/>
      <c r="C34" s="210"/>
      <c r="D34" s="210"/>
    </row>
    <row r="35" spans="1:4" ht="15.6" x14ac:dyDescent="0.3">
      <c r="A35" s="210" t="s">
        <v>58</v>
      </c>
      <c r="B35" s="210"/>
    </row>
  </sheetData>
  <mergeCells count="17">
    <mergeCell ref="C30:D30"/>
    <mergeCell ref="A32:B32"/>
    <mergeCell ref="C32:D32"/>
    <mergeCell ref="A35:B35"/>
    <mergeCell ref="A7:E7"/>
    <mergeCell ref="A33:B33"/>
    <mergeCell ref="C33:D33"/>
    <mergeCell ref="A34:B34"/>
    <mergeCell ref="C34:D34"/>
    <mergeCell ref="A8:E8"/>
    <mergeCell ref="A24:B24"/>
    <mergeCell ref="A30:B30"/>
    <mergeCell ref="A1:A2"/>
    <mergeCell ref="B1:E2"/>
    <mergeCell ref="A3:E3"/>
    <mergeCell ref="A4:E4"/>
    <mergeCell ref="A6:E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8FCB4-1BB2-422B-959A-58BFE0D13A4A}">
  <dimension ref="A1:E33"/>
  <sheetViews>
    <sheetView workbookViewId="0">
      <selection activeCell="A7" sqref="A7"/>
    </sheetView>
  </sheetViews>
  <sheetFormatPr defaultRowHeight="14.4" x14ac:dyDescent="0.3"/>
  <cols>
    <col min="1" max="1" width="27.5546875" customWidth="1"/>
    <col min="2" max="2" width="10.5546875" bestFit="1" customWidth="1"/>
    <col min="3" max="3" width="18.88671875" bestFit="1" customWidth="1"/>
    <col min="4" max="4" width="13.44140625" bestFit="1" customWidth="1"/>
    <col min="5" max="5" width="15.109375" customWidth="1"/>
  </cols>
  <sheetData>
    <row r="1" spans="1:5" x14ac:dyDescent="0.3">
      <c r="A1" s="227"/>
      <c r="B1" s="223" t="s">
        <v>0</v>
      </c>
      <c r="C1" s="223"/>
      <c r="D1" s="223"/>
      <c r="E1" s="223"/>
    </row>
    <row r="2" spans="1:5" ht="25.5" customHeight="1" x14ac:dyDescent="0.3">
      <c r="A2" s="227"/>
      <c r="B2" s="223"/>
      <c r="C2" s="223"/>
      <c r="D2" s="223"/>
      <c r="E2" s="223"/>
    </row>
    <row r="3" spans="1:5" x14ac:dyDescent="0.3">
      <c r="A3" s="262" t="s">
        <v>245</v>
      </c>
      <c r="B3" s="263"/>
      <c r="C3" s="263"/>
      <c r="D3" s="263"/>
      <c r="E3" s="264"/>
    </row>
    <row r="4" spans="1:5" x14ac:dyDescent="0.3">
      <c r="A4" s="236" t="s">
        <v>243</v>
      </c>
      <c r="B4" s="250"/>
      <c r="C4" s="250"/>
      <c r="D4" s="250"/>
      <c r="E4" s="229"/>
    </row>
    <row r="5" spans="1:5" x14ac:dyDescent="0.3">
      <c r="A5" s="236" t="s">
        <v>303</v>
      </c>
      <c r="B5" s="250"/>
      <c r="C5" s="250"/>
      <c r="D5" s="250"/>
      <c r="E5" s="229"/>
    </row>
    <row r="6" spans="1:5" x14ac:dyDescent="0.3">
      <c r="A6" s="83" t="s">
        <v>330</v>
      </c>
      <c r="B6" s="65"/>
      <c r="C6" s="65"/>
      <c r="D6" s="65"/>
      <c r="E6" s="66"/>
    </row>
    <row r="7" spans="1:5" x14ac:dyDescent="0.3">
      <c r="A7" s="75" t="s">
        <v>528</v>
      </c>
      <c r="B7" s="65"/>
      <c r="C7" s="65"/>
      <c r="D7" s="65"/>
      <c r="E7" s="66"/>
    </row>
    <row r="8" spans="1:5" x14ac:dyDescent="0.3">
      <c r="A8" s="238" t="s">
        <v>519</v>
      </c>
      <c r="B8" s="250"/>
      <c r="C8" s="250"/>
      <c r="D8" s="250"/>
      <c r="E8" s="229"/>
    </row>
    <row r="9" spans="1:5" x14ac:dyDescent="0.3">
      <c r="A9" s="228" t="s">
        <v>141</v>
      </c>
      <c r="B9" s="228"/>
      <c r="C9" s="228"/>
      <c r="D9" s="228"/>
      <c r="E9" s="228"/>
    </row>
    <row r="10" spans="1:5" x14ac:dyDescent="0.3">
      <c r="A10" s="230" t="s">
        <v>7</v>
      </c>
      <c r="B10" s="230"/>
      <c r="C10" s="230"/>
      <c r="D10" s="230"/>
      <c r="E10" s="230"/>
    </row>
    <row r="11" spans="1:5" x14ac:dyDescent="0.3">
      <c r="A11" s="22" t="s">
        <v>142</v>
      </c>
      <c r="B11" s="22" t="s">
        <v>9</v>
      </c>
      <c r="C11" s="22" t="s">
        <v>234</v>
      </c>
      <c r="D11" s="22" t="s">
        <v>11</v>
      </c>
      <c r="E11" s="36" t="s">
        <v>235</v>
      </c>
    </row>
    <row r="12" spans="1:5" x14ac:dyDescent="0.3">
      <c r="A12" s="23" t="s">
        <v>237</v>
      </c>
      <c r="B12" s="23" t="s">
        <v>79</v>
      </c>
      <c r="C12" s="37">
        <v>100</v>
      </c>
      <c r="D12" s="25">
        <v>3.05</v>
      </c>
      <c r="E12" s="25">
        <f t="shared" ref="E12:E13" si="0">C12*D12</f>
        <v>305</v>
      </c>
    </row>
    <row r="13" spans="1:5" x14ac:dyDescent="0.3">
      <c r="A13" s="23" t="s">
        <v>240</v>
      </c>
      <c r="B13" s="23" t="s">
        <v>239</v>
      </c>
      <c r="C13" s="37">
        <v>3</v>
      </c>
      <c r="D13" s="25">
        <v>3.5</v>
      </c>
      <c r="E13" s="25">
        <f t="shared" si="0"/>
        <v>10.5</v>
      </c>
    </row>
    <row r="14" spans="1:5" x14ac:dyDescent="0.3">
      <c r="A14" s="6" t="s">
        <v>36</v>
      </c>
      <c r="B14" s="38"/>
      <c r="C14" s="39"/>
      <c r="D14" s="39"/>
      <c r="E14" s="7">
        <f>SUM(E12:E13)</f>
        <v>315.5</v>
      </c>
    </row>
    <row r="15" spans="1:5" x14ac:dyDescent="0.3">
      <c r="A15" s="29" t="s">
        <v>80</v>
      </c>
      <c r="B15" s="29"/>
      <c r="C15" s="40"/>
      <c r="D15" s="29"/>
      <c r="E15" s="8"/>
    </row>
    <row r="16" spans="1:5" x14ac:dyDescent="0.3">
      <c r="A16" s="41" t="s">
        <v>241</v>
      </c>
      <c r="B16" s="41" t="s">
        <v>50</v>
      </c>
      <c r="C16" s="42">
        <v>1</v>
      </c>
      <c r="D16" s="53">
        <v>100</v>
      </c>
      <c r="E16" s="53">
        <v>100</v>
      </c>
    </row>
    <row r="17" spans="1:5" x14ac:dyDescent="0.3">
      <c r="A17" s="41" t="s">
        <v>242</v>
      </c>
      <c r="B17" s="41" t="s">
        <v>48</v>
      </c>
      <c r="C17" s="70">
        <v>1</v>
      </c>
      <c r="D17" s="53">
        <v>48</v>
      </c>
      <c r="E17" s="53">
        <v>48</v>
      </c>
    </row>
    <row r="18" spans="1:5" x14ac:dyDescent="0.3">
      <c r="A18" s="6" t="s">
        <v>51</v>
      </c>
      <c r="B18" s="38"/>
      <c r="C18" s="39"/>
      <c r="D18" s="39"/>
      <c r="E18" s="7">
        <v>148</v>
      </c>
    </row>
    <row r="19" spans="1:5" x14ac:dyDescent="0.3">
      <c r="A19" s="44" t="s">
        <v>65</v>
      </c>
      <c r="B19" s="44"/>
      <c r="C19" s="44"/>
      <c r="D19" s="44"/>
      <c r="E19" s="45">
        <f>SUM(E14,E18)</f>
        <v>463.5</v>
      </c>
    </row>
    <row r="22" spans="1:5" x14ac:dyDescent="0.3">
      <c r="A22" s="231" t="s">
        <v>53</v>
      </c>
      <c r="B22" s="232"/>
    </row>
    <row r="23" spans="1:5" x14ac:dyDescent="0.3">
      <c r="A23" s="22" t="s">
        <v>142</v>
      </c>
      <c r="B23" s="32">
        <f>E14</f>
        <v>315.5</v>
      </c>
    </row>
    <row r="24" spans="1:5" x14ac:dyDescent="0.3">
      <c r="A24" s="29" t="s">
        <v>80</v>
      </c>
      <c r="B24" s="32">
        <f>E18</f>
        <v>148</v>
      </c>
    </row>
    <row r="25" spans="1:5" x14ac:dyDescent="0.3">
      <c r="A25" s="14" t="s">
        <v>65</v>
      </c>
      <c r="B25" s="45">
        <f>E19</f>
        <v>463.5</v>
      </c>
    </row>
    <row r="28" spans="1:5" ht="15.6" x14ac:dyDescent="0.3">
      <c r="A28" s="210" t="s">
        <v>487</v>
      </c>
      <c r="B28" s="210"/>
      <c r="C28" s="226"/>
      <c r="D28" s="226"/>
    </row>
    <row r="29" spans="1:5" x14ac:dyDescent="0.3">
      <c r="A29" t="s">
        <v>54</v>
      </c>
    </row>
    <row r="30" spans="1:5" ht="15.6" x14ac:dyDescent="0.3">
      <c r="A30" s="210" t="s">
        <v>55</v>
      </c>
      <c r="B30" s="210"/>
      <c r="C30" s="210"/>
      <c r="D30" s="210"/>
    </row>
    <row r="31" spans="1:5" ht="15.6" x14ac:dyDescent="0.3">
      <c r="A31" s="210" t="s">
        <v>56</v>
      </c>
      <c r="B31" s="210"/>
      <c r="C31" s="210"/>
      <c r="D31" s="210"/>
    </row>
    <row r="32" spans="1:5" ht="15.6" x14ac:dyDescent="0.3">
      <c r="A32" s="210" t="s">
        <v>57</v>
      </c>
      <c r="B32" s="210"/>
      <c r="C32" s="210"/>
      <c r="D32" s="210"/>
    </row>
    <row r="33" spans="1:2" ht="15.6" x14ac:dyDescent="0.3">
      <c r="A33" s="210" t="s">
        <v>58</v>
      </c>
      <c r="B33" s="210"/>
    </row>
  </sheetData>
  <mergeCells count="18">
    <mergeCell ref="A30:B30"/>
    <mergeCell ref="C30:D30"/>
    <mergeCell ref="A1:A2"/>
    <mergeCell ref="B1:E2"/>
    <mergeCell ref="A3:E3"/>
    <mergeCell ref="A4:E4"/>
    <mergeCell ref="A5:E5"/>
    <mergeCell ref="A8:E8"/>
    <mergeCell ref="A9:E9"/>
    <mergeCell ref="A10:E10"/>
    <mergeCell ref="A22:B22"/>
    <mergeCell ref="A28:B28"/>
    <mergeCell ref="C28:D28"/>
    <mergeCell ref="A31:B31"/>
    <mergeCell ref="C31:D31"/>
    <mergeCell ref="A32:B32"/>
    <mergeCell ref="C32:D32"/>
    <mergeCell ref="A33:B3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40E75-B2A5-4E41-9788-23AD3386CED5}">
  <dimension ref="A1:E35"/>
  <sheetViews>
    <sheetView workbookViewId="0">
      <selection activeCell="A7" sqref="A7"/>
    </sheetView>
  </sheetViews>
  <sheetFormatPr defaultRowHeight="14.4" x14ac:dyDescent="0.3"/>
  <cols>
    <col min="1" max="1" width="26.44140625" customWidth="1"/>
    <col min="2" max="2" width="10.5546875" bestFit="1" customWidth="1"/>
    <col min="3" max="3" width="18.88671875" bestFit="1" customWidth="1"/>
    <col min="4" max="4" width="13.44140625" bestFit="1" customWidth="1"/>
    <col min="5" max="5" width="12.88671875" bestFit="1" customWidth="1"/>
  </cols>
  <sheetData>
    <row r="1" spans="1:5" x14ac:dyDescent="0.3">
      <c r="A1" s="227"/>
      <c r="B1" s="223" t="s">
        <v>0</v>
      </c>
      <c r="C1" s="223"/>
      <c r="D1" s="223"/>
      <c r="E1" s="223"/>
    </row>
    <row r="2" spans="1:5" ht="33.75" customHeight="1" x14ac:dyDescent="0.3">
      <c r="A2" s="227"/>
      <c r="B2" s="223"/>
      <c r="C2" s="223"/>
      <c r="D2" s="223"/>
      <c r="E2" s="223"/>
    </row>
    <row r="3" spans="1:5" x14ac:dyDescent="0.3">
      <c r="A3" s="262" t="s">
        <v>245</v>
      </c>
      <c r="B3" s="263"/>
      <c r="C3" s="263"/>
      <c r="D3" s="263"/>
      <c r="E3" s="264"/>
    </row>
    <row r="4" spans="1:5" x14ac:dyDescent="0.3">
      <c r="A4" s="236" t="s">
        <v>246</v>
      </c>
      <c r="B4" s="250"/>
      <c r="C4" s="250"/>
      <c r="D4" s="250"/>
      <c r="E4" s="229"/>
    </row>
    <row r="5" spans="1:5" x14ac:dyDescent="0.3">
      <c r="A5" s="236" t="s">
        <v>303</v>
      </c>
      <c r="B5" s="250"/>
      <c r="C5" s="250"/>
      <c r="D5" s="250"/>
      <c r="E5" s="229"/>
    </row>
    <row r="6" spans="1:5" x14ac:dyDescent="0.3">
      <c r="A6" s="83" t="s">
        <v>330</v>
      </c>
      <c r="B6" s="65"/>
      <c r="C6" s="65"/>
      <c r="D6" s="65"/>
      <c r="E6" s="66"/>
    </row>
    <row r="7" spans="1:5" x14ac:dyDescent="0.3">
      <c r="A7" s="75" t="s">
        <v>528</v>
      </c>
      <c r="B7" s="65"/>
      <c r="C7" s="65"/>
      <c r="D7" s="65"/>
      <c r="E7" s="66"/>
    </row>
    <row r="8" spans="1:5" x14ac:dyDescent="0.3">
      <c r="A8" s="238" t="s">
        <v>519</v>
      </c>
      <c r="B8" s="250"/>
      <c r="C8" s="250"/>
      <c r="D8" s="250"/>
      <c r="E8" s="229"/>
    </row>
    <row r="9" spans="1:5" x14ac:dyDescent="0.3">
      <c r="A9" s="228" t="s">
        <v>141</v>
      </c>
      <c r="B9" s="228"/>
      <c r="C9" s="228"/>
      <c r="D9" s="228"/>
      <c r="E9" s="228"/>
    </row>
    <row r="10" spans="1:5" x14ac:dyDescent="0.3">
      <c r="A10" s="230" t="s">
        <v>7</v>
      </c>
      <c r="B10" s="230"/>
      <c r="C10" s="230"/>
      <c r="D10" s="230"/>
      <c r="E10" s="230"/>
    </row>
    <row r="11" spans="1:5" x14ac:dyDescent="0.3">
      <c r="A11" s="22" t="s">
        <v>142</v>
      </c>
      <c r="B11" s="22" t="s">
        <v>9</v>
      </c>
      <c r="C11" s="22" t="s">
        <v>234</v>
      </c>
      <c r="D11" s="22" t="s">
        <v>11</v>
      </c>
      <c r="E11" s="36" t="s">
        <v>235</v>
      </c>
    </row>
    <row r="12" spans="1:5" x14ac:dyDescent="0.3">
      <c r="A12" s="23" t="s">
        <v>244</v>
      </c>
      <c r="B12" s="23" t="s">
        <v>14</v>
      </c>
      <c r="C12" s="23">
        <v>0.17</v>
      </c>
      <c r="D12" s="25">
        <v>2380</v>
      </c>
      <c r="E12" s="25">
        <f>C12*D12</f>
        <v>404.6</v>
      </c>
    </row>
    <row r="13" spans="1:5" x14ac:dyDescent="0.3">
      <c r="A13" s="23" t="s">
        <v>237</v>
      </c>
      <c r="B13" s="23" t="s">
        <v>79</v>
      </c>
      <c r="C13" s="37">
        <v>90</v>
      </c>
      <c r="D13" s="25">
        <v>3.05</v>
      </c>
      <c r="E13" s="25">
        <f>C13*D13</f>
        <v>274.5</v>
      </c>
    </row>
    <row r="14" spans="1:5" x14ac:dyDescent="0.3">
      <c r="A14" s="23" t="s">
        <v>238</v>
      </c>
      <c r="B14" s="23" t="s">
        <v>239</v>
      </c>
      <c r="C14" s="37">
        <v>2</v>
      </c>
      <c r="D14" s="25">
        <v>2.9</v>
      </c>
      <c r="E14" s="25">
        <f>C14*D14</f>
        <v>5.8</v>
      </c>
    </row>
    <row r="15" spans="1:5" x14ac:dyDescent="0.3">
      <c r="A15" s="23" t="s">
        <v>240</v>
      </c>
      <c r="B15" s="23" t="s">
        <v>239</v>
      </c>
      <c r="C15" s="37">
        <v>3</v>
      </c>
      <c r="D15" s="25">
        <v>3.5</v>
      </c>
      <c r="E15" s="25">
        <f>C15*D15</f>
        <v>10.5</v>
      </c>
    </row>
    <row r="16" spans="1:5" x14ac:dyDescent="0.3">
      <c r="A16" s="6" t="s">
        <v>36</v>
      </c>
      <c r="B16" s="38"/>
      <c r="C16" s="39"/>
      <c r="D16" s="39"/>
      <c r="E16" s="7">
        <f>SUM(E12:E15)</f>
        <v>695.4</v>
      </c>
    </row>
    <row r="17" spans="1:5" x14ac:dyDescent="0.3">
      <c r="A17" s="29" t="s">
        <v>80</v>
      </c>
      <c r="B17" s="29"/>
      <c r="C17" s="40"/>
      <c r="D17" s="29"/>
      <c r="E17" s="8"/>
    </row>
    <row r="18" spans="1:5" x14ac:dyDescent="0.3">
      <c r="A18" s="41" t="s">
        <v>241</v>
      </c>
      <c r="B18" s="41" t="s">
        <v>50</v>
      </c>
      <c r="C18" s="42">
        <v>1</v>
      </c>
      <c r="D18" s="53">
        <v>100</v>
      </c>
      <c r="E18" s="53">
        <f>C18*D18</f>
        <v>100</v>
      </c>
    </row>
    <row r="19" spans="1:5" x14ac:dyDescent="0.3">
      <c r="A19" s="41" t="s">
        <v>242</v>
      </c>
      <c r="B19" s="41" t="s">
        <v>48</v>
      </c>
      <c r="C19" s="70">
        <v>1</v>
      </c>
      <c r="D19" s="53">
        <v>48</v>
      </c>
      <c r="E19" s="53">
        <f>C19*D19</f>
        <v>48</v>
      </c>
    </row>
    <row r="20" spans="1:5" x14ac:dyDescent="0.3">
      <c r="A20" s="6" t="s">
        <v>51</v>
      </c>
      <c r="B20" s="38"/>
      <c r="C20" s="39"/>
      <c r="D20" s="39"/>
      <c r="E20" s="7">
        <f>SUM(E18:E19)</f>
        <v>148</v>
      </c>
    </row>
    <row r="21" spans="1:5" x14ac:dyDescent="0.3">
      <c r="A21" s="44" t="s">
        <v>65</v>
      </c>
      <c r="B21" s="44"/>
      <c r="C21" s="44"/>
      <c r="D21" s="44"/>
      <c r="E21" s="45">
        <f>SUM(E16,E20)</f>
        <v>843.4</v>
      </c>
    </row>
    <row r="24" spans="1:5" x14ac:dyDescent="0.3">
      <c r="A24" s="231" t="s">
        <v>53</v>
      </c>
      <c r="B24" s="232"/>
    </row>
    <row r="25" spans="1:5" x14ac:dyDescent="0.3">
      <c r="A25" s="22" t="str">
        <f>A11</f>
        <v>1-Insumos</v>
      </c>
      <c r="B25" s="32">
        <f>E16</f>
        <v>695.4</v>
      </c>
    </row>
    <row r="26" spans="1:5" x14ac:dyDescent="0.3">
      <c r="A26" s="29" t="str">
        <f>A17</f>
        <v>2-Serviços</v>
      </c>
      <c r="B26" s="32">
        <f>E20</f>
        <v>148</v>
      </c>
    </row>
    <row r="27" spans="1:5" x14ac:dyDescent="0.3">
      <c r="A27" s="14" t="s">
        <v>65</v>
      </c>
      <c r="B27" s="45">
        <f>SUM(B25:B26)</f>
        <v>843.4</v>
      </c>
    </row>
    <row r="30" spans="1:5" ht="15.6" x14ac:dyDescent="0.3">
      <c r="A30" s="210" t="s">
        <v>487</v>
      </c>
      <c r="B30" s="210"/>
      <c r="C30" s="226"/>
      <c r="D30" s="226"/>
    </row>
    <row r="31" spans="1:5" x14ac:dyDescent="0.3">
      <c r="A31" t="s">
        <v>54</v>
      </c>
    </row>
    <row r="32" spans="1:5" ht="15.6" x14ac:dyDescent="0.3">
      <c r="A32" s="210" t="s">
        <v>55</v>
      </c>
      <c r="B32" s="210"/>
      <c r="C32" s="210"/>
      <c r="D32" s="210"/>
    </row>
    <row r="33" spans="1:4" ht="15.6" x14ac:dyDescent="0.3">
      <c r="A33" s="210" t="s">
        <v>56</v>
      </c>
      <c r="B33" s="210"/>
      <c r="C33" s="210"/>
      <c r="D33" s="210"/>
    </row>
    <row r="34" spans="1:4" ht="15.6" x14ac:dyDescent="0.3">
      <c r="A34" s="210" t="s">
        <v>57</v>
      </c>
      <c r="B34" s="210"/>
      <c r="C34" s="210"/>
      <c r="D34" s="210"/>
    </row>
    <row r="35" spans="1:4" ht="15.6" x14ac:dyDescent="0.3">
      <c r="A35" s="210" t="s">
        <v>58</v>
      </c>
      <c r="B35" s="210"/>
    </row>
  </sheetData>
  <mergeCells count="18">
    <mergeCell ref="A32:B32"/>
    <mergeCell ref="C32:D32"/>
    <mergeCell ref="A1:A2"/>
    <mergeCell ref="B1:E2"/>
    <mergeCell ref="A3:E3"/>
    <mergeCell ref="A4:E4"/>
    <mergeCell ref="A5:E5"/>
    <mergeCell ref="A8:E8"/>
    <mergeCell ref="A9:E9"/>
    <mergeCell ref="A10:E10"/>
    <mergeCell ref="A24:B24"/>
    <mergeCell ref="A30:B30"/>
    <mergeCell ref="C30:D30"/>
    <mergeCell ref="A33:B33"/>
    <mergeCell ref="C33:D33"/>
    <mergeCell ref="A34:B34"/>
    <mergeCell ref="C34:D34"/>
    <mergeCell ref="A35:B3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42838-0128-4B4C-BB74-00BA15399B86}">
  <dimension ref="A1:E35"/>
  <sheetViews>
    <sheetView workbookViewId="0">
      <selection activeCell="A7" sqref="A7"/>
    </sheetView>
  </sheetViews>
  <sheetFormatPr defaultRowHeight="14.4" x14ac:dyDescent="0.3"/>
  <cols>
    <col min="1" max="1" width="24" customWidth="1"/>
    <col min="2" max="2" width="14.6640625" customWidth="1"/>
    <col min="3" max="3" width="18.88671875" bestFit="1" customWidth="1"/>
    <col min="4" max="5" width="14.109375" customWidth="1"/>
  </cols>
  <sheetData>
    <row r="1" spans="1:5" x14ac:dyDescent="0.3">
      <c r="A1" s="227"/>
      <c r="B1" s="223" t="s">
        <v>0</v>
      </c>
      <c r="C1" s="223"/>
      <c r="D1" s="223"/>
      <c r="E1" s="223"/>
    </row>
    <row r="2" spans="1:5" ht="32.25" customHeight="1" x14ac:dyDescent="0.3">
      <c r="A2" s="227"/>
      <c r="B2" s="223"/>
      <c r="C2" s="223"/>
      <c r="D2" s="223"/>
      <c r="E2" s="223"/>
    </row>
    <row r="3" spans="1:5" x14ac:dyDescent="0.3">
      <c r="A3" s="262" t="s">
        <v>233</v>
      </c>
      <c r="B3" s="263"/>
      <c r="C3" s="263"/>
      <c r="D3" s="263"/>
      <c r="E3" s="264"/>
    </row>
    <row r="4" spans="1:5" x14ac:dyDescent="0.3">
      <c r="A4" s="236" t="s">
        <v>3</v>
      </c>
      <c r="B4" s="250"/>
      <c r="C4" s="250"/>
      <c r="D4" s="250"/>
      <c r="E4" s="229"/>
    </row>
    <row r="5" spans="1:5" x14ac:dyDescent="0.3">
      <c r="A5" s="236" t="s">
        <v>305</v>
      </c>
      <c r="B5" s="250"/>
      <c r="C5" s="250"/>
      <c r="D5" s="250"/>
      <c r="E5" s="229"/>
    </row>
    <row r="6" spans="1:5" x14ac:dyDescent="0.3">
      <c r="A6" s="83" t="s">
        <v>304</v>
      </c>
      <c r="B6" s="65"/>
      <c r="C6" s="65"/>
      <c r="D6" s="65"/>
      <c r="E6" s="66"/>
    </row>
    <row r="7" spans="1:5" x14ac:dyDescent="0.3">
      <c r="A7" s="75" t="s">
        <v>524</v>
      </c>
      <c r="B7" s="65"/>
      <c r="C7" s="65"/>
      <c r="D7" s="65"/>
      <c r="E7" s="66"/>
    </row>
    <row r="8" spans="1:5" x14ac:dyDescent="0.3">
      <c r="A8" s="238" t="s">
        <v>519</v>
      </c>
      <c r="B8" s="250"/>
      <c r="C8" s="250"/>
      <c r="D8" s="250"/>
      <c r="E8" s="229"/>
    </row>
    <row r="9" spans="1:5" x14ac:dyDescent="0.3">
      <c r="A9" s="228" t="s">
        <v>141</v>
      </c>
      <c r="B9" s="228"/>
      <c r="C9" s="228"/>
      <c r="D9" s="228"/>
      <c r="E9" s="228"/>
    </row>
    <row r="10" spans="1:5" x14ac:dyDescent="0.3">
      <c r="A10" s="230" t="s">
        <v>7</v>
      </c>
      <c r="B10" s="230"/>
      <c r="C10" s="230"/>
      <c r="D10" s="230"/>
      <c r="E10" s="230"/>
    </row>
    <row r="11" spans="1:5" x14ac:dyDescent="0.3">
      <c r="A11" s="22" t="s">
        <v>142</v>
      </c>
      <c r="B11" s="22" t="s">
        <v>9</v>
      </c>
      <c r="C11" s="22" t="s">
        <v>234</v>
      </c>
      <c r="D11" s="22" t="s">
        <v>11</v>
      </c>
      <c r="E11" s="36" t="s">
        <v>235</v>
      </c>
    </row>
    <row r="12" spans="1:5" x14ac:dyDescent="0.3">
      <c r="A12" s="23" t="s">
        <v>237</v>
      </c>
      <c r="B12" s="23" t="s">
        <v>79</v>
      </c>
      <c r="C12" s="37">
        <v>50</v>
      </c>
      <c r="D12" s="25">
        <v>3.05</v>
      </c>
      <c r="E12" s="25">
        <f>C12*D12</f>
        <v>152.5</v>
      </c>
    </row>
    <row r="13" spans="1:5" x14ac:dyDescent="0.3">
      <c r="A13" s="23" t="s">
        <v>238</v>
      </c>
      <c r="B13" s="23" t="s">
        <v>239</v>
      </c>
      <c r="C13" s="37">
        <v>2</v>
      </c>
      <c r="D13" s="25">
        <v>2.9</v>
      </c>
      <c r="E13" s="25">
        <f>C13*D13</f>
        <v>5.8</v>
      </c>
    </row>
    <row r="14" spans="1:5" x14ac:dyDescent="0.3">
      <c r="A14" s="23" t="s">
        <v>240</v>
      </c>
      <c r="B14" s="23" t="s">
        <v>239</v>
      </c>
      <c r="C14" s="37">
        <v>5</v>
      </c>
      <c r="D14" s="25">
        <v>3.5</v>
      </c>
      <c r="E14" s="25">
        <f>C14*D14</f>
        <v>17.5</v>
      </c>
    </row>
    <row r="15" spans="1:5" x14ac:dyDescent="0.3">
      <c r="A15" s="23" t="s">
        <v>326</v>
      </c>
      <c r="B15" s="23" t="s">
        <v>9</v>
      </c>
      <c r="C15" s="37">
        <v>1</v>
      </c>
      <c r="D15" s="25">
        <v>60</v>
      </c>
      <c r="E15" s="25">
        <f>C15*D15</f>
        <v>60</v>
      </c>
    </row>
    <row r="16" spans="1:5" x14ac:dyDescent="0.3">
      <c r="A16" s="44" t="s">
        <v>36</v>
      </c>
      <c r="B16" s="125"/>
      <c r="C16" s="126"/>
      <c r="D16" s="126"/>
      <c r="E16" s="45">
        <f>SUM(E12:E15)</f>
        <v>235.8</v>
      </c>
    </row>
    <row r="17" spans="1:5" x14ac:dyDescent="0.3">
      <c r="A17" s="29" t="s">
        <v>80</v>
      </c>
      <c r="B17" s="29"/>
      <c r="C17" s="40"/>
      <c r="D17" s="29"/>
      <c r="E17" s="8"/>
    </row>
    <row r="18" spans="1:5" x14ac:dyDescent="0.3">
      <c r="A18" s="41" t="s">
        <v>241</v>
      </c>
      <c r="B18" s="41" t="s">
        <v>50</v>
      </c>
      <c r="C18" s="42">
        <v>1</v>
      </c>
      <c r="D18" s="53">
        <v>100</v>
      </c>
      <c r="E18" s="53">
        <f>C18*D18</f>
        <v>100</v>
      </c>
    </row>
    <row r="19" spans="1:5" x14ac:dyDescent="0.3">
      <c r="A19" s="41" t="s">
        <v>242</v>
      </c>
      <c r="B19" s="41" t="s">
        <v>48</v>
      </c>
      <c r="C19" s="70">
        <v>1</v>
      </c>
      <c r="D19" s="53">
        <v>48</v>
      </c>
      <c r="E19" s="53">
        <f>C19*D19</f>
        <v>48</v>
      </c>
    </row>
    <row r="20" spans="1:5" x14ac:dyDescent="0.3">
      <c r="A20" s="6" t="s">
        <v>51</v>
      </c>
      <c r="B20" s="38"/>
      <c r="C20" s="39"/>
      <c r="D20" s="39"/>
      <c r="E20" s="7">
        <f>SUM(E18:E19)</f>
        <v>148</v>
      </c>
    </row>
    <row r="21" spans="1:5" x14ac:dyDescent="0.3">
      <c r="A21" s="44" t="s">
        <v>65</v>
      </c>
      <c r="B21" s="44"/>
      <c r="C21" s="44"/>
      <c r="D21" s="44"/>
      <c r="E21" s="45">
        <f>SUM(E16,E20)</f>
        <v>383.8</v>
      </c>
    </row>
    <row r="24" spans="1:5" x14ac:dyDescent="0.3">
      <c r="A24" s="231" t="s">
        <v>53</v>
      </c>
      <c r="B24" s="232"/>
    </row>
    <row r="25" spans="1:5" x14ac:dyDescent="0.3">
      <c r="A25" s="22" t="str">
        <f>A11</f>
        <v>1-Insumos</v>
      </c>
      <c r="B25" s="32">
        <f>E16</f>
        <v>235.8</v>
      </c>
    </row>
    <row r="26" spans="1:5" x14ac:dyDescent="0.3">
      <c r="A26" s="29" t="str">
        <f>A17</f>
        <v>2-Serviços</v>
      </c>
      <c r="B26" s="32">
        <f>E20</f>
        <v>148</v>
      </c>
    </row>
    <row r="27" spans="1:5" x14ac:dyDescent="0.3">
      <c r="A27" s="14" t="s">
        <v>65</v>
      </c>
      <c r="B27" s="45">
        <f>SUM(B25:B26)</f>
        <v>383.8</v>
      </c>
    </row>
    <row r="30" spans="1:5" ht="15.6" x14ac:dyDescent="0.3">
      <c r="A30" s="210" t="s">
        <v>487</v>
      </c>
      <c r="B30" s="210"/>
      <c r="C30" s="226"/>
      <c r="D30" s="226"/>
    </row>
    <row r="31" spans="1:5" x14ac:dyDescent="0.3">
      <c r="A31" t="s">
        <v>54</v>
      </c>
    </row>
    <row r="32" spans="1:5" ht="15.6" x14ac:dyDescent="0.3">
      <c r="A32" s="210" t="s">
        <v>55</v>
      </c>
      <c r="B32" s="210"/>
      <c r="C32" s="210"/>
      <c r="D32" s="210"/>
    </row>
    <row r="33" spans="1:4" ht="15.6" x14ac:dyDescent="0.3">
      <c r="A33" s="210" t="s">
        <v>56</v>
      </c>
      <c r="B33" s="210"/>
      <c r="C33" s="210"/>
      <c r="D33" s="210"/>
    </row>
    <row r="34" spans="1:4" ht="15.6" x14ac:dyDescent="0.3">
      <c r="A34" s="210" t="s">
        <v>57</v>
      </c>
      <c r="B34" s="210"/>
      <c r="C34" s="210"/>
      <c r="D34" s="210"/>
    </row>
    <row r="35" spans="1:4" ht="15.6" x14ac:dyDescent="0.3">
      <c r="A35" s="210" t="s">
        <v>58</v>
      </c>
      <c r="B35" s="210"/>
    </row>
  </sheetData>
  <mergeCells count="18">
    <mergeCell ref="A32:B32"/>
    <mergeCell ref="C32:D32"/>
    <mergeCell ref="A1:A2"/>
    <mergeCell ref="B1:E2"/>
    <mergeCell ref="A3:E3"/>
    <mergeCell ref="A4:E4"/>
    <mergeCell ref="A5:E5"/>
    <mergeCell ref="A8:E8"/>
    <mergeCell ref="A9:E9"/>
    <mergeCell ref="A10:E10"/>
    <mergeCell ref="A24:B24"/>
    <mergeCell ref="A30:B30"/>
    <mergeCell ref="C30:D30"/>
    <mergeCell ref="A33:B33"/>
    <mergeCell ref="C33:D33"/>
    <mergeCell ref="A34:B34"/>
    <mergeCell ref="C34:D34"/>
    <mergeCell ref="A35:B3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E25DF-2154-44E4-B6BD-359E69BBC35D}">
  <dimension ref="A1:E35"/>
  <sheetViews>
    <sheetView workbookViewId="0">
      <selection activeCell="A7" sqref="A7"/>
    </sheetView>
  </sheetViews>
  <sheetFormatPr defaultRowHeight="14.4" x14ac:dyDescent="0.3"/>
  <cols>
    <col min="1" max="1" width="25.33203125" customWidth="1"/>
    <col min="2" max="2" width="16.44140625" customWidth="1"/>
    <col min="3" max="3" width="18.88671875" bestFit="1" customWidth="1"/>
    <col min="4" max="4" width="13.44140625" bestFit="1" customWidth="1"/>
    <col min="5" max="5" width="12.88671875" bestFit="1" customWidth="1"/>
  </cols>
  <sheetData>
    <row r="1" spans="1:5" x14ac:dyDescent="0.3">
      <c r="A1" s="227"/>
      <c r="B1" s="223" t="s">
        <v>0</v>
      </c>
      <c r="C1" s="223"/>
      <c r="D1" s="223"/>
      <c r="E1" s="223"/>
    </row>
    <row r="2" spans="1:5" ht="28.5" customHeight="1" x14ac:dyDescent="0.3">
      <c r="A2" s="227"/>
      <c r="B2" s="223"/>
      <c r="C2" s="223"/>
      <c r="D2" s="223"/>
      <c r="E2" s="223"/>
    </row>
    <row r="3" spans="1:5" x14ac:dyDescent="0.3">
      <c r="A3" s="262" t="s">
        <v>233</v>
      </c>
      <c r="B3" s="263"/>
      <c r="C3" s="263"/>
      <c r="D3" s="263"/>
      <c r="E3" s="264"/>
    </row>
    <row r="4" spans="1:5" x14ac:dyDescent="0.3">
      <c r="A4" s="236" t="s">
        <v>59</v>
      </c>
      <c r="B4" s="250"/>
      <c r="C4" s="250"/>
      <c r="D4" s="250"/>
      <c r="E4" s="229"/>
    </row>
    <row r="5" spans="1:5" x14ac:dyDescent="0.3">
      <c r="A5" s="236" t="s">
        <v>305</v>
      </c>
      <c r="B5" s="250"/>
      <c r="C5" s="250"/>
      <c r="D5" s="250"/>
      <c r="E5" s="229"/>
    </row>
    <row r="6" spans="1:5" x14ac:dyDescent="0.3">
      <c r="A6" s="83" t="s">
        <v>304</v>
      </c>
      <c r="B6" s="65"/>
      <c r="C6" s="65"/>
      <c r="D6" s="65"/>
      <c r="E6" s="66"/>
    </row>
    <row r="7" spans="1:5" x14ac:dyDescent="0.3">
      <c r="A7" s="75" t="s">
        <v>524</v>
      </c>
      <c r="B7" s="65"/>
      <c r="C7" s="65"/>
      <c r="D7" s="65"/>
      <c r="E7" s="66"/>
    </row>
    <row r="8" spans="1:5" x14ac:dyDescent="0.3">
      <c r="A8" s="238" t="s">
        <v>519</v>
      </c>
      <c r="B8" s="250"/>
      <c r="C8" s="250"/>
      <c r="D8" s="250"/>
      <c r="E8" s="229"/>
    </row>
    <row r="9" spans="1:5" x14ac:dyDescent="0.3">
      <c r="A9" s="228" t="s">
        <v>141</v>
      </c>
      <c r="B9" s="228"/>
      <c r="C9" s="228"/>
      <c r="D9" s="228"/>
      <c r="E9" s="228"/>
    </row>
    <row r="10" spans="1:5" x14ac:dyDescent="0.3">
      <c r="A10" s="230" t="s">
        <v>7</v>
      </c>
      <c r="B10" s="230"/>
      <c r="C10" s="230"/>
      <c r="D10" s="230"/>
      <c r="E10" s="230"/>
    </row>
    <row r="11" spans="1:5" x14ac:dyDescent="0.3">
      <c r="A11" s="22" t="s">
        <v>142</v>
      </c>
      <c r="B11" s="22" t="s">
        <v>9</v>
      </c>
      <c r="C11" s="22" t="s">
        <v>234</v>
      </c>
      <c r="D11" s="22" t="s">
        <v>11</v>
      </c>
      <c r="E11" s="36" t="s">
        <v>235</v>
      </c>
    </row>
    <row r="12" spans="1:5" x14ac:dyDescent="0.3">
      <c r="A12" s="23" t="s">
        <v>244</v>
      </c>
      <c r="B12" s="23" t="s">
        <v>14</v>
      </c>
      <c r="C12" s="23">
        <v>0.22</v>
      </c>
      <c r="D12" s="25">
        <v>2180</v>
      </c>
      <c r="E12" s="25">
        <f>C12*D12</f>
        <v>479.6</v>
      </c>
    </row>
    <row r="13" spans="1:5" x14ac:dyDescent="0.3">
      <c r="A13" s="23" t="s">
        <v>237</v>
      </c>
      <c r="B13" s="23" t="s">
        <v>79</v>
      </c>
      <c r="C13" s="37">
        <v>60</v>
      </c>
      <c r="D13" s="25">
        <v>3.05</v>
      </c>
      <c r="E13" s="25">
        <f>C13*D13</f>
        <v>183</v>
      </c>
    </row>
    <row r="14" spans="1:5" x14ac:dyDescent="0.3">
      <c r="A14" s="23" t="s">
        <v>238</v>
      </c>
      <c r="B14" s="23" t="s">
        <v>239</v>
      </c>
      <c r="C14" s="37">
        <v>2</v>
      </c>
      <c r="D14" s="25">
        <v>2.9</v>
      </c>
      <c r="E14" s="25">
        <f>C14*D14</f>
        <v>5.8</v>
      </c>
    </row>
    <row r="15" spans="1:5" x14ac:dyDescent="0.3">
      <c r="A15" s="23" t="s">
        <v>240</v>
      </c>
      <c r="B15" s="23" t="s">
        <v>239</v>
      </c>
      <c r="C15" s="37">
        <v>5</v>
      </c>
      <c r="D15" s="25">
        <v>3.5</v>
      </c>
      <c r="E15" s="25">
        <f>C15*D15</f>
        <v>17.5</v>
      </c>
    </row>
    <row r="16" spans="1:5" x14ac:dyDescent="0.3">
      <c r="A16" s="6" t="s">
        <v>36</v>
      </c>
      <c r="B16" s="38"/>
      <c r="C16" s="39"/>
      <c r="D16" s="39"/>
      <c r="E16" s="7">
        <f>SUM(E12:E15)</f>
        <v>685.9</v>
      </c>
    </row>
    <row r="17" spans="1:5" x14ac:dyDescent="0.3">
      <c r="A17" s="29" t="s">
        <v>80</v>
      </c>
      <c r="B17" s="29"/>
      <c r="C17" s="40"/>
      <c r="D17" s="29"/>
      <c r="E17" s="8"/>
    </row>
    <row r="18" spans="1:5" x14ac:dyDescent="0.3">
      <c r="A18" s="41" t="s">
        <v>241</v>
      </c>
      <c r="B18" s="41" t="s">
        <v>50</v>
      </c>
      <c r="C18" s="42">
        <v>1</v>
      </c>
      <c r="D18" s="53">
        <v>100</v>
      </c>
      <c r="E18" s="53">
        <f>C18*D18</f>
        <v>100</v>
      </c>
    </row>
    <row r="19" spans="1:5" x14ac:dyDescent="0.3">
      <c r="A19" s="41" t="s">
        <v>242</v>
      </c>
      <c r="B19" s="41" t="s">
        <v>48</v>
      </c>
      <c r="C19" s="70">
        <v>1</v>
      </c>
      <c r="D19" s="53">
        <v>48</v>
      </c>
      <c r="E19" s="53">
        <f>C19*D19</f>
        <v>48</v>
      </c>
    </row>
    <row r="20" spans="1:5" x14ac:dyDescent="0.3">
      <c r="A20" s="6" t="s">
        <v>51</v>
      </c>
      <c r="B20" s="38"/>
      <c r="C20" s="39"/>
      <c r="D20" s="39"/>
      <c r="E20" s="7">
        <f>SUM(E18:E19)</f>
        <v>148</v>
      </c>
    </row>
    <row r="21" spans="1:5" x14ac:dyDescent="0.3">
      <c r="A21" s="44" t="s">
        <v>65</v>
      </c>
      <c r="B21" s="44"/>
      <c r="C21" s="44"/>
      <c r="D21" s="44"/>
      <c r="E21" s="45">
        <f>SUM(E16,E20)</f>
        <v>833.9</v>
      </c>
    </row>
    <row r="24" spans="1:5" x14ac:dyDescent="0.3">
      <c r="A24" s="231" t="s">
        <v>53</v>
      </c>
      <c r="B24" s="232"/>
    </row>
    <row r="25" spans="1:5" x14ac:dyDescent="0.3">
      <c r="A25" s="22" t="str">
        <f>A11</f>
        <v>1-Insumos</v>
      </c>
      <c r="B25" s="32">
        <f>E16</f>
        <v>685.9</v>
      </c>
    </row>
    <row r="26" spans="1:5" x14ac:dyDescent="0.3">
      <c r="A26" s="29" t="str">
        <f>A17</f>
        <v>2-Serviços</v>
      </c>
      <c r="B26" s="32">
        <f>E20</f>
        <v>148</v>
      </c>
    </row>
    <row r="27" spans="1:5" x14ac:dyDescent="0.3">
      <c r="A27" s="14" t="s">
        <v>65</v>
      </c>
      <c r="B27" s="45">
        <f>SUM(B25:B26)</f>
        <v>833.9</v>
      </c>
    </row>
    <row r="30" spans="1:5" ht="15.6" x14ac:dyDescent="0.3">
      <c r="A30" s="210" t="s">
        <v>487</v>
      </c>
      <c r="B30" s="210"/>
      <c r="C30" s="226"/>
      <c r="D30" s="226"/>
    </row>
    <row r="31" spans="1:5" x14ac:dyDescent="0.3">
      <c r="A31" t="s">
        <v>54</v>
      </c>
    </row>
    <row r="32" spans="1:5" ht="15.6" x14ac:dyDescent="0.3">
      <c r="A32" s="210" t="s">
        <v>55</v>
      </c>
      <c r="B32" s="210"/>
      <c r="C32" s="210"/>
      <c r="D32" s="210"/>
    </row>
    <row r="33" spans="1:4" ht="15.6" x14ac:dyDescent="0.3">
      <c r="A33" s="210" t="s">
        <v>56</v>
      </c>
      <c r="B33" s="210"/>
      <c r="C33" s="210"/>
      <c r="D33" s="210"/>
    </row>
    <row r="34" spans="1:4" ht="15.6" x14ac:dyDescent="0.3">
      <c r="A34" s="210" t="s">
        <v>57</v>
      </c>
      <c r="B34" s="210"/>
      <c r="C34" s="210"/>
      <c r="D34" s="210"/>
    </row>
    <row r="35" spans="1:4" ht="15.6" x14ac:dyDescent="0.3">
      <c r="A35" s="210" t="s">
        <v>58</v>
      </c>
      <c r="B35" s="210"/>
    </row>
  </sheetData>
  <mergeCells count="18">
    <mergeCell ref="A32:B32"/>
    <mergeCell ref="C32:D32"/>
    <mergeCell ref="A1:A2"/>
    <mergeCell ref="B1:E2"/>
    <mergeCell ref="A3:E3"/>
    <mergeCell ref="A4:E4"/>
    <mergeCell ref="A5:E5"/>
    <mergeCell ref="A8:E8"/>
    <mergeCell ref="A9:E9"/>
    <mergeCell ref="A10:E10"/>
    <mergeCell ref="A24:B24"/>
    <mergeCell ref="A30:B30"/>
    <mergeCell ref="C30:D30"/>
    <mergeCell ref="A33:B33"/>
    <mergeCell ref="C33:D33"/>
    <mergeCell ref="A34:B34"/>
    <mergeCell ref="C34:D34"/>
    <mergeCell ref="A35:B3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DAFB5-917C-46D7-B878-4682F72EBE10}">
  <dimension ref="A1:E37"/>
  <sheetViews>
    <sheetView topLeftCell="A10" workbookViewId="0">
      <selection activeCell="A10" sqref="A10:E10"/>
    </sheetView>
  </sheetViews>
  <sheetFormatPr defaultRowHeight="14.4" x14ac:dyDescent="0.3"/>
  <cols>
    <col min="1" max="1" width="25.5546875" customWidth="1"/>
    <col min="2" max="2" width="12.109375" bestFit="1" customWidth="1"/>
    <col min="3" max="3" width="18.88671875" bestFit="1" customWidth="1"/>
    <col min="4" max="4" width="13.44140625" bestFit="1" customWidth="1"/>
    <col min="5" max="5" width="12.88671875" bestFit="1" customWidth="1"/>
  </cols>
  <sheetData>
    <row r="1" spans="1:5" x14ac:dyDescent="0.3">
      <c r="A1" s="227"/>
      <c r="B1" s="223" t="s">
        <v>0</v>
      </c>
      <c r="C1" s="223"/>
      <c r="D1" s="223"/>
      <c r="E1" s="223"/>
    </row>
    <row r="2" spans="1:5" ht="29.25" customHeight="1" x14ac:dyDescent="0.3">
      <c r="A2" s="227"/>
      <c r="B2" s="223"/>
      <c r="C2" s="223"/>
      <c r="D2" s="223"/>
      <c r="E2" s="223"/>
    </row>
    <row r="3" spans="1:5" x14ac:dyDescent="0.3">
      <c r="A3" s="262" t="s">
        <v>233</v>
      </c>
      <c r="B3" s="263"/>
      <c r="C3" s="263"/>
      <c r="D3" s="263"/>
      <c r="E3" s="264"/>
    </row>
    <row r="4" spans="1:5" x14ac:dyDescent="0.3">
      <c r="A4" s="236" t="s">
        <v>66</v>
      </c>
      <c r="B4" s="250"/>
      <c r="C4" s="250"/>
      <c r="D4" s="250"/>
      <c r="E4" s="229"/>
    </row>
    <row r="5" spans="1:5" x14ac:dyDescent="0.3">
      <c r="A5" s="236" t="s">
        <v>305</v>
      </c>
      <c r="B5" s="250"/>
      <c r="C5" s="250"/>
      <c r="D5" s="250"/>
      <c r="E5" s="229"/>
    </row>
    <row r="6" spans="1:5" x14ac:dyDescent="0.3">
      <c r="A6" s="83" t="s">
        <v>304</v>
      </c>
      <c r="B6" s="65"/>
      <c r="C6" s="65"/>
      <c r="D6" s="65"/>
      <c r="E6" s="66"/>
    </row>
    <row r="7" spans="1:5" x14ac:dyDescent="0.3">
      <c r="A7" s="75" t="s">
        <v>524</v>
      </c>
      <c r="B7" s="65"/>
      <c r="C7" s="65"/>
      <c r="D7" s="65"/>
      <c r="E7" s="66"/>
    </row>
    <row r="8" spans="1:5" x14ac:dyDescent="0.3">
      <c r="A8" s="238" t="s">
        <v>519</v>
      </c>
      <c r="B8" s="250"/>
      <c r="C8" s="250"/>
      <c r="D8" s="250"/>
      <c r="E8" s="229"/>
    </row>
    <row r="9" spans="1:5" x14ac:dyDescent="0.3">
      <c r="A9" s="228" t="s">
        <v>424</v>
      </c>
      <c r="B9" s="228"/>
      <c r="C9" s="228"/>
      <c r="D9" s="228"/>
      <c r="E9" s="228"/>
    </row>
    <row r="10" spans="1:5" x14ac:dyDescent="0.3">
      <c r="A10" s="230" t="s">
        <v>7</v>
      </c>
      <c r="B10" s="230"/>
      <c r="C10" s="230"/>
      <c r="D10" s="230"/>
      <c r="E10" s="230"/>
    </row>
    <row r="11" spans="1:5" x14ac:dyDescent="0.3">
      <c r="A11" s="22" t="s">
        <v>142</v>
      </c>
      <c r="B11" s="22" t="s">
        <v>9</v>
      </c>
      <c r="C11" s="22" t="s">
        <v>234</v>
      </c>
      <c r="D11" s="22" t="s">
        <v>11</v>
      </c>
      <c r="E11" s="36" t="s">
        <v>235</v>
      </c>
    </row>
    <row r="12" spans="1:5" x14ac:dyDescent="0.3">
      <c r="A12" s="23" t="s">
        <v>236</v>
      </c>
      <c r="B12" s="23" t="s">
        <v>14</v>
      </c>
      <c r="C12" s="23">
        <v>0.45</v>
      </c>
      <c r="D12" s="25">
        <v>550</v>
      </c>
      <c r="E12" s="25">
        <f>C12*D12</f>
        <v>247.5</v>
      </c>
    </row>
    <row r="13" spans="1:5" x14ac:dyDescent="0.3">
      <c r="A13" s="23" t="s">
        <v>244</v>
      </c>
      <c r="B13" s="23" t="s">
        <v>14</v>
      </c>
      <c r="C13" s="23">
        <v>0.31</v>
      </c>
      <c r="D13" s="25">
        <v>2180</v>
      </c>
      <c r="E13" s="25">
        <f>C13*D13</f>
        <v>675.8</v>
      </c>
    </row>
    <row r="14" spans="1:5" x14ac:dyDescent="0.3">
      <c r="A14" s="23" t="s">
        <v>237</v>
      </c>
      <c r="B14" s="23" t="s">
        <v>79</v>
      </c>
      <c r="C14" s="37">
        <v>15</v>
      </c>
      <c r="D14" s="25">
        <v>3.05</v>
      </c>
      <c r="E14" s="25">
        <f>C14*D14</f>
        <v>45.75</v>
      </c>
    </row>
    <row r="15" spans="1:5" x14ac:dyDescent="0.3">
      <c r="A15" s="23" t="s">
        <v>238</v>
      </c>
      <c r="B15" s="23" t="s">
        <v>239</v>
      </c>
      <c r="C15" s="37">
        <v>2</v>
      </c>
      <c r="D15" s="25">
        <v>2.9</v>
      </c>
      <c r="E15" s="25">
        <f>C15*D15</f>
        <v>5.8</v>
      </c>
    </row>
    <row r="16" spans="1:5" x14ac:dyDescent="0.3">
      <c r="A16" s="23" t="s">
        <v>240</v>
      </c>
      <c r="B16" s="23" t="s">
        <v>239</v>
      </c>
      <c r="C16" s="37">
        <v>4</v>
      </c>
      <c r="D16" s="25">
        <v>3.5</v>
      </c>
      <c r="E16" s="25">
        <f>C16*D16</f>
        <v>14</v>
      </c>
    </row>
    <row r="17" spans="1:5" x14ac:dyDescent="0.3">
      <c r="A17" s="6" t="s">
        <v>36</v>
      </c>
      <c r="B17" s="38"/>
      <c r="C17" s="39"/>
      <c r="D17" s="39"/>
      <c r="E17" s="7">
        <f>SUM(E12:E16)</f>
        <v>988.84999999999991</v>
      </c>
    </row>
    <row r="18" spans="1:5" x14ac:dyDescent="0.3">
      <c r="A18" s="29" t="s">
        <v>80</v>
      </c>
      <c r="B18" s="29"/>
      <c r="C18" s="40"/>
      <c r="D18" s="29"/>
      <c r="E18" s="8"/>
    </row>
    <row r="19" spans="1:5" x14ac:dyDescent="0.3">
      <c r="A19" s="41" t="s">
        <v>241</v>
      </c>
      <c r="B19" s="41" t="s">
        <v>50</v>
      </c>
      <c r="C19" s="42">
        <v>1</v>
      </c>
      <c r="D19" s="53">
        <v>100</v>
      </c>
      <c r="E19" s="53">
        <f>C19*D19</f>
        <v>100</v>
      </c>
    </row>
    <row r="20" spans="1:5" x14ac:dyDescent="0.3">
      <c r="A20" s="41" t="s">
        <v>327</v>
      </c>
      <c r="B20" s="41" t="s">
        <v>50</v>
      </c>
      <c r="C20" s="42">
        <v>1</v>
      </c>
      <c r="D20" s="53">
        <v>80</v>
      </c>
      <c r="E20" s="53">
        <f>C20*D20</f>
        <v>80</v>
      </c>
    </row>
    <row r="21" spans="1:5" x14ac:dyDescent="0.3">
      <c r="A21" s="41" t="s">
        <v>242</v>
      </c>
      <c r="B21" s="41" t="s">
        <v>48</v>
      </c>
      <c r="C21" s="70">
        <v>1</v>
      </c>
      <c r="D21" s="53">
        <v>48</v>
      </c>
      <c r="E21" s="53">
        <f>C21*D21</f>
        <v>48</v>
      </c>
    </row>
    <row r="22" spans="1:5" x14ac:dyDescent="0.3">
      <c r="A22" s="6" t="s">
        <v>51</v>
      </c>
      <c r="B22" s="38"/>
      <c r="C22" s="39"/>
      <c r="D22" s="39"/>
      <c r="E22" s="7">
        <f>SUM(E19:E21)</f>
        <v>228</v>
      </c>
    </row>
    <row r="23" spans="1:5" x14ac:dyDescent="0.3">
      <c r="A23" s="44" t="s">
        <v>65</v>
      </c>
      <c r="B23" s="44"/>
      <c r="C23" s="44"/>
      <c r="D23" s="44"/>
      <c r="E23" s="45">
        <f>SUM(E17,E22)</f>
        <v>1216.8499999999999</v>
      </c>
    </row>
    <row r="26" spans="1:5" x14ac:dyDescent="0.3">
      <c r="A26" s="231" t="s">
        <v>53</v>
      </c>
      <c r="B26" s="232"/>
    </row>
    <row r="27" spans="1:5" x14ac:dyDescent="0.3">
      <c r="A27" s="22" t="str">
        <f>A11</f>
        <v>1-Insumos</v>
      </c>
      <c r="B27" s="32">
        <f>E17</f>
        <v>988.84999999999991</v>
      </c>
    </row>
    <row r="28" spans="1:5" x14ac:dyDescent="0.3">
      <c r="A28" s="29" t="str">
        <f>A18</f>
        <v>2-Serviços</v>
      </c>
      <c r="B28" s="32">
        <f>E22</f>
        <v>228</v>
      </c>
    </row>
    <row r="29" spans="1:5" x14ac:dyDescent="0.3">
      <c r="A29" s="14" t="s">
        <v>65</v>
      </c>
      <c r="B29" s="45">
        <f>SUM(B27:B28)</f>
        <v>1216.8499999999999</v>
      </c>
    </row>
    <row r="32" spans="1:5" ht="15.6" x14ac:dyDescent="0.3">
      <c r="A32" s="210" t="s">
        <v>487</v>
      </c>
      <c r="B32" s="210"/>
      <c r="C32" s="226"/>
      <c r="D32" s="226"/>
    </row>
    <row r="33" spans="1:4" x14ac:dyDescent="0.3">
      <c r="A33" t="s">
        <v>54</v>
      </c>
    </row>
    <row r="34" spans="1:4" ht="15.6" x14ac:dyDescent="0.3">
      <c r="A34" s="210" t="s">
        <v>55</v>
      </c>
      <c r="B34" s="210"/>
      <c r="C34" s="210"/>
      <c r="D34" s="210"/>
    </row>
    <row r="35" spans="1:4" ht="15.6" x14ac:dyDescent="0.3">
      <c r="A35" s="210" t="s">
        <v>56</v>
      </c>
      <c r="B35" s="210"/>
      <c r="C35" s="210"/>
      <c r="D35" s="210"/>
    </row>
    <row r="36" spans="1:4" ht="15.6" x14ac:dyDescent="0.3">
      <c r="A36" s="210" t="s">
        <v>57</v>
      </c>
      <c r="B36" s="210"/>
      <c r="C36" s="210"/>
      <c r="D36" s="210"/>
    </row>
    <row r="37" spans="1:4" ht="15.6" x14ac:dyDescent="0.3">
      <c r="A37" s="210" t="s">
        <v>58</v>
      </c>
      <c r="B37" s="210"/>
    </row>
  </sheetData>
  <mergeCells count="18">
    <mergeCell ref="A34:B34"/>
    <mergeCell ref="C34:D34"/>
    <mergeCell ref="A1:A2"/>
    <mergeCell ref="B1:E2"/>
    <mergeCell ref="A3:E3"/>
    <mergeCell ref="A4:E4"/>
    <mergeCell ref="A5:E5"/>
    <mergeCell ref="A8:E8"/>
    <mergeCell ref="A9:E9"/>
    <mergeCell ref="A10:E10"/>
    <mergeCell ref="A26:B26"/>
    <mergeCell ref="A32:B32"/>
    <mergeCell ref="C32:D32"/>
    <mergeCell ref="A35:B35"/>
    <mergeCell ref="C35:D35"/>
    <mergeCell ref="A36:B36"/>
    <mergeCell ref="C36:D36"/>
    <mergeCell ref="A37:B3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7631E-CA58-4503-8684-1A2F0F53A172}">
  <dimension ref="A1:E34"/>
  <sheetViews>
    <sheetView topLeftCell="A5" workbookViewId="0">
      <selection activeCell="A6" sqref="A6"/>
    </sheetView>
  </sheetViews>
  <sheetFormatPr defaultRowHeight="14.4" x14ac:dyDescent="0.3"/>
  <cols>
    <col min="1" max="1" width="26.5546875" customWidth="1"/>
    <col min="2" max="2" width="12.109375" bestFit="1" customWidth="1"/>
    <col min="3" max="3" width="18.88671875" bestFit="1" customWidth="1"/>
    <col min="4" max="4" width="13.44140625" bestFit="1" customWidth="1"/>
    <col min="5" max="5" width="12.88671875" bestFit="1" customWidth="1"/>
  </cols>
  <sheetData>
    <row r="1" spans="1:5" x14ac:dyDescent="0.3">
      <c r="A1" s="227"/>
      <c r="B1" s="223" t="s">
        <v>0</v>
      </c>
      <c r="C1" s="223"/>
      <c r="D1" s="223"/>
      <c r="E1" s="223"/>
    </row>
    <row r="2" spans="1:5" ht="31.5" customHeight="1" x14ac:dyDescent="0.3">
      <c r="A2" s="227"/>
      <c r="B2" s="223"/>
      <c r="C2" s="223"/>
      <c r="D2" s="223"/>
      <c r="E2" s="223"/>
    </row>
    <row r="3" spans="1:5" x14ac:dyDescent="0.3">
      <c r="A3" s="262" t="s">
        <v>328</v>
      </c>
      <c r="B3" s="263"/>
      <c r="C3" s="263"/>
      <c r="D3" s="263"/>
      <c r="E3" s="264"/>
    </row>
    <row r="4" spans="1:5" x14ac:dyDescent="0.3">
      <c r="A4" s="236" t="s">
        <v>306</v>
      </c>
      <c r="B4" s="250"/>
      <c r="C4" s="250"/>
      <c r="D4" s="250"/>
      <c r="E4" s="229"/>
    </row>
    <row r="5" spans="1:5" x14ac:dyDescent="0.3">
      <c r="A5" s="236" t="s">
        <v>307</v>
      </c>
      <c r="B5" s="250"/>
      <c r="C5" s="250"/>
      <c r="D5" s="250"/>
      <c r="E5" s="229"/>
    </row>
    <row r="6" spans="1:5" x14ac:dyDescent="0.3">
      <c r="A6" s="75" t="s">
        <v>525</v>
      </c>
      <c r="B6" s="65"/>
      <c r="C6" s="65"/>
      <c r="D6" s="65"/>
      <c r="E6" s="66"/>
    </row>
    <row r="7" spans="1:5" x14ac:dyDescent="0.3">
      <c r="A7" s="238" t="s">
        <v>519</v>
      </c>
      <c r="B7" s="250"/>
      <c r="C7" s="250"/>
      <c r="D7" s="250"/>
      <c r="E7" s="229"/>
    </row>
    <row r="8" spans="1:5" x14ac:dyDescent="0.3">
      <c r="A8" s="228" t="s">
        <v>424</v>
      </c>
      <c r="B8" s="228"/>
      <c r="C8" s="228"/>
      <c r="D8" s="228"/>
      <c r="E8" s="228"/>
    </row>
    <row r="9" spans="1:5" x14ac:dyDescent="0.3">
      <c r="A9" s="230" t="s">
        <v>7</v>
      </c>
      <c r="B9" s="230"/>
      <c r="C9" s="230"/>
      <c r="D9" s="230"/>
      <c r="E9" s="230"/>
    </row>
    <row r="10" spans="1:5" x14ac:dyDescent="0.3">
      <c r="A10" s="22" t="s">
        <v>142</v>
      </c>
      <c r="B10" s="22" t="s">
        <v>9</v>
      </c>
      <c r="C10" s="22" t="s">
        <v>234</v>
      </c>
      <c r="D10" s="22" t="s">
        <v>11</v>
      </c>
      <c r="E10" s="36" t="s">
        <v>235</v>
      </c>
    </row>
    <row r="11" spans="1:5" x14ac:dyDescent="0.3">
      <c r="A11" s="23" t="s">
        <v>236</v>
      </c>
      <c r="B11" s="23" t="s">
        <v>14</v>
      </c>
      <c r="C11" s="23">
        <v>0.6</v>
      </c>
      <c r="D11" s="25">
        <v>550</v>
      </c>
      <c r="E11" s="25">
        <f>C11*D11</f>
        <v>330</v>
      </c>
    </row>
    <row r="12" spans="1:5" x14ac:dyDescent="0.3">
      <c r="A12" s="23" t="s">
        <v>244</v>
      </c>
      <c r="B12" s="23" t="s">
        <v>14</v>
      </c>
      <c r="C12" s="23">
        <v>0.32</v>
      </c>
      <c r="D12" s="25">
        <v>2180</v>
      </c>
      <c r="E12" s="25">
        <f>C12*D12</f>
        <v>697.6</v>
      </c>
    </row>
    <row r="13" spans="1:5" x14ac:dyDescent="0.3">
      <c r="A13" s="23" t="s">
        <v>237</v>
      </c>
      <c r="B13" s="23" t="s">
        <v>79</v>
      </c>
      <c r="C13" s="37">
        <v>50</v>
      </c>
      <c r="D13" s="25">
        <v>3.05</v>
      </c>
      <c r="E13" s="25">
        <f>C13*D13</f>
        <v>152.5</v>
      </c>
    </row>
    <row r="14" spans="1:5" x14ac:dyDescent="0.3">
      <c r="A14" s="23" t="s">
        <v>329</v>
      </c>
      <c r="B14" s="23" t="s">
        <v>9</v>
      </c>
      <c r="C14" s="37">
        <v>1</v>
      </c>
      <c r="D14" s="25">
        <v>18.5</v>
      </c>
      <c r="E14" s="25">
        <f>C14*D14</f>
        <v>18.5</v>
      </c>
    </row>
    <row r="15" spans="1:5" x14ac:dyDescent="0.3">
      <c r="A15" s="6" t="s">
        <v>36</v>
      </c>
      <c r="B15" s="38"/>
      <c r="C15" s="39"/>
      <c r="D15" s="39"/>
      <c r="E15" s="7">
        <f>SUM(E11:E14)</f>
        <v>1198.5999999999999</v>
      </c>
    </row>
    <row r="16" spans="1:5" x14ac:dyDescent="0.3">
      <c r="A16" s="29" t="s">
        <v>80</v>
      </c>
      <c r="B16" s="29"/>
      <c r="C16" s="40"/>
      <c r="D16" s="29"/>
      <c r="E16" s="8"/>
    </row>
    <row r="17" spans="1:5" x14ac:dyDescent="0.3">
      <c r="A17" s="41" t="s">
        <v>241</v>
      </c>
      <c r="B17" s="41" t="s">
        <v>50</v>
      </c>
      <c r="C17" s="42">
        <v>1</v>
      </c>
      <c r="D17" s="53">
        <v>100</v>
      </c>
      <c r="E17" s="53">
        <f>C17*D17</f>
        <v>100</v>
      </c>
    </row>
    <row r="18" spans="1:5" x14ac:dyDescent="0.3">
      <c r="A18" s="41" t="s">
        <v>242</v>
      </c>
      <c r="B18" s="41" t="s">
        <v>48</v>
      </c>
      <c r="C18" s="70">
        <v>2</v>
      </c>
      <c r="D18" s="53">
        <v>48</v>
      </c>
      <c r="E18" s="53">
        <f>C18*D18</f>
        <v>96</v>
      </c>
    </row>
    <row r="19" spans="1:5" x14ac:dyDescent="0.3">
      <c r="A19" s="44" t="s">
        <v>51</v>
      </c>
      <c r="B19" s="125"/>
      <c r="C19" s="126"/>
      <c r="D19" s="126"/>
      <c r="E19" s="45">
        <f>SUM(E17:E18)</f>
        <v>196</v>
      </c>
    </row>
    <row r="20" spans="1:5" x14ac:dyDescent="0.3">
      <c r="A20" s="44" t="s">
        <v>65</v>
      </c>
      <c r="B20" s="44"/>
      <c r="C20" s="44"/>
      <c r="D20" s="44"/>
      <c r="E20" s="45">
        <f>SUM(E15,E19)</f>
        <v>1394.6</v>
      </c>
    </row>
    <row r="23" spans="1:5" x14ac:dyDescent="0.3">
      <c r="A23" s="231" t="s">
        <v>53</v>
      </c>
      <c r="B23" s="232"/>
    </row>
    <row r="24" spans="1:5" x14ac:dyDescent="0.3">
      <c r="A24" s="22" t="str">
        <f>A10</f>
        <v>1-Insumos</v>
      </c>
      <c r="B24" s="32">
        <f>E15</f>
        <v>1198.5999999999999</v>
      </c>
    </row>
    <row r="25" spans="1:5" x14ac:dyDescent="0.3">
      <c r="A25" s="29" t="str">
        <f>A16</f>
        <v>2-Serviços</v>
      </c>
      <c r="B25" s="32">
        <f>E19</f>
        <v>196</v>
      </c>
    </row>
    <row r="26" spans="1:5" x14ac:dyDescent="0.3">
      <c r="A26" s="14" t="s">
        <v>65</v>
      </c>
      <c r="B26" s="45">
        <f>SUM(B24:B25)</f>
        <v>1394.6</v>
      </c>
    </row>
    <row r="29" spans="1:5" ht="15.6" x14ac:dyDescent="0.3">
      <c r="A29" s="210" t="s">
        <v>487</v>
      </c>
      <c r="B29" s="210"/>
      <c r="C29" s="226"/>
      <c r="D29" s="226"/>
    </row>
    <row r="30" spans="1:5" x14ac:dyDescent="0.3">
      <c r="A30" t="s">
        <v>54</v>
      </c>
    </row>
    <row r="31" spans="1:5" ht="15.6" x14ac:dyDescent="0.3">
      <c r="A31" s="210" t="s">
        <v>55</v>
      </c>
      <c r="B31" s="210"/>
      <c r="C31" s="210"/>
      <c r="D31" s="210"/>
    </row>
    <row r="32" spans="1:5" ht="15.6" x14ac:dyDescent="0.3">
      <c r="A32" s="210" t="s">
        <v>56</v>
      </c>
      <c r="B32" s="210"/>
      <c r="C32" s="210"/>
      <c r="D32" s="210"/>
    </row>
    <row r="33" spans="1:4" ht="15.6" x14ac:dyDescent="0.3">
      <c r="A33" s="210" t="s">
        <v>57</v>
      </c>
      <c r="B33" s="210"/>
      <c r="C33" s="210"/>
      <c r="D33" s="210"/>
    </row>
    <row r="34" spans="1:4" ht="15.6" x14ac:dyDescent="0.3">
      <c r="A34" s="210" t="s">
        <v>58</v>
      </c>
      <c r="B34" s="210"/>
    </row>
  </sheetData>
  <mergeCells count="18">
    <mergeCell ref="A31:B31"/>
    <mergeCell ref="C31:D31"/>
    <mergeCell ref="A1:A2"/>
    <mergeCell ref="B1:E2"/>
    <mergeCell ref="A3:E3"/>
    <mergeCell ref="A4:E4"/>
    <mergeCell ref="A5:E5"/>
    <mergeCell ref="A7:E7"/>
    <mergeCell ref="A8:E8"/>
    <mergeCell ref="A9:E9"/>
    <mergeCell ref="A23:B23"/>
    <mergeCell ref="A29:B29"/>
    <mergeCell ref="C29:D29"/>
    <mergeCell ref="A32:B32"/>
    <mergeCell ref="C32:D32"/>
    <mergeCell ref="A33:B33"/>
    <mergeCell ref="C33:D33"/>
    <mergeCell ref="A34:B3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90650-9B4A-48BD-B817-B9BD54F790D3}">
  <dimension ref="A1:E33"/>
  <sheetViews>
    <sheetView topLeftCell="A6" workbookViewId="0">
      <selection activeCell="A6" sqref="A6"/>
    </sheetView>
  </sheetViews>
  <sheetFormatPr defaultRowHeight="14.4" x14ac:dyDescent="0.3"/>
  <cols>
    <col min="1" max="1" width="25.5546875" customWidth="1"/>
    <col min="2" max="2" width="15.109375" customWidth="1"/>
    <col min="3" max="3" width="18.88671875" bestFit="1" customWidth="1"/>
    <col min="4" max="4" width="13.44140625" bestFit="1" customWidth="1"/>
    <col min="5" max="5" width="15.88671875" customWidth="1"/>
  </cols>
  <sheetData>
    <row r="1" spans="1:5" x14ac:dyDescent="0.3">
      <c r="A1" s="227"/>
      <c r="B1" s="223" t="s">
        <v>0</v>
      </c>
      <c r="C1" s="223"/>
      <c r="D1" s="223"/>
      <c r="E1" s="223"/>
    </row>
    <row r="2" spans="1:5" ht="28.5" customHeight="1" x14ac:dyDescent="0.3">
      <c r="A2" s="227"/>
      <c r="B2" s="223"/>
      <c r="C2" s="223"/>
      <c r="D2" s="223"/>
      <c r="E2" s="223"/>
    </row>
    <row r="3" spans="1:5" x14ac:dyDescent="0.3">
      <c r="A3" s="262" t="s">
        <v>233</v>
      </c>
      <c r="B3" s="263"/>
      <c r="C3" s="263"/>
      <c r="D3" s="263"/>
      <c r="E3" s="264"/>
    </row>
    <row r="4" spans="1:5" x14ac:dyDescent="0.3">
      <c r="A4" s="236" t="s">
        <v>59</v>
      </c>
      <c r="B4" s="250"/>
      <c r="C4" s="250"/>
      <c r="D4" s="250"/>
      <c r="E4" s="229"/>
    </row>
    <row r="5" spans="1:5" x14ac:dyDescent="0.3">
      <c r="A5" s="236" t="s">
        <v>307</v>
      </c>
      <c r="B5" s="250"/>
      <c r="C5" s="250"/>
      <c r="D5" s="250"/>
      <c r="E5" s="229"/>
    </row>
    <row r="6" spans="1:5" x14ac:dyDescent="0.3">
      <c r="A6" s="75" t="s">
        <v>526</v>
      </c>
      <c r="B6" s="65"/>
      <c r="C6" s="65"/>
      <c r="D6" s="65"/>
      <c r="E6" s="66"/>
    </row>
    <row r="7" spans="1:5" x14ac:dyDescent="0.3">
      <c r="A7" s="238" t="s">
        <v>519</v>
      </c>
      <c r="B7" s="250"/>
      <c r="C7" s="250"/>
      <c r="D7" s="250"/>
      <c r="E7" s="229"/>
    </row>
    <row r="8" spans="1:5" x14ac:dyDescent="0.3">
      <c r="A8" s="228" t="s">
        <v>141</v>
      </c>
      <c r="B8" s="228"/>
      <c r="C8" s="228"/>
      <c r="D8" s="228"/>
      <c r="E8" s="228"/>
    </row>
    <row r="9" spans="1:5" x14ac:dyDescent="0.3">
      <c r="A9" s="230" t="s">
        <v>7</v>
      </c>
      <c r="B9" s="230"/>
      <c r="C9" s="230"/>
      <c r="D9" s="230"/>
      <c r="E9" s="230"/>
    </row>
    <row r="10" spans="1:5" x14ac:dyDescent="0.3">
      <c r="A10" s="22" t="s">
        <v>142</v>
      </c>
      <c r="B10" s="22" t="s">
        <v>9</v>
      </c>
      <c r="C10" s="22" t="s">
        <v>234</v>
      </c>
      <c r="D10" s="22" t="s">
        <v>11</v>
      </c>
      <c r="E10" s="36" t="s">
        <v>235</v>
      </c>
    </row>
    <row r="11" spans="1:5" x14ac:dyDescent="0.3">
      <c r="A11" s="23" t="s">
        <v>244</v>
      </c>
      <c r="B11" s="23" t="s">
        <v>14</v>
      </c>
      <c r="C11" s="23">
        <v>0.32</v>
      </c>
      <c r="D11" s="25">
        <v>2180</v>
      </c>
      <c r="E11" s="25">
        <f>C11*D11</f>
        <v>697.6</v>
      </c>
    </row>
    <row r="12" spans="1:5" x14ac:dyDescent="0.3">
      <c r="A12" s="23" t="s">
        <v>237</v>
      </c>
      <c r="B12" s="23" t="s">
        <v>79</v>
      </c>
      <c r="C12" s="37">
        <v>50</v>
      </c>
      <c r="D12" s="25">
        <v>3.05</v>
      </c>
      <c r="E12" s="25">
        <f>C12*D12</f>
        <v>152.5</v>
      </c>
    </row>
    <row r="13" spans="1:5" x14ac:dyDescent="0.3">
      <c r="A13" s="23" t="s">
        <v>329</v>
      </c>
      <c r="B13" s="23" t="s">
        <v>9</v>
      </c>
      <c r="C13" s="37">
        <v>1</v>
      </c>
      <c r="D13" s="25">
        <v>18.5</v>
      </c>
      <c r="E13" s="25">
        <f>C13*D13</f>
        <v>18.5</v>
      </c>
    </row>
    <row r="14" spans="1:5" x14ac:dyDescent="0.3">
      <c r="A14" s="44" t="s">
        <v>36</v>
      </c>
      <c r="B14" s="125"/>
      <c r="C14" s="126"/>
      <c r="D14" s="126"/>
      <c r="E14" s="45">
        <f>SUM(E11:E13)</f>
        <v>868.6</v>
      </c>
    </row>
    <row r="15" spans="1:5" x14ac:dyDescent="0.3">
      <c r="A15" s="29" t="s">
        <v>80</v>
      </c>
      <c r="B15" s="29"/>
      <c r="C15" s="40"/>
      <c r="D15" s="29"/>
      <c r="E15" s="8"/>
    </row>
    <row r="16" spans="1:5" x14ac:dyDescent="0.3">
      <c r="A16" s="41" t="s">
        <v>241</v>
      </c>
      <c r="B16" s="41" t="s">
        <v>50</v>
      </c>
      <c r="C16" s="42">
        <v>1</v>
      </c>
      <c r="D16" s="53">
        <v>100</v>
      </c>
      <c r="E16" s="53">
        <f>C16*D16</f>
        <v>100</v>
      </c>
    </row>
    <row r="17" spans="1:5" x14ac:dyDescent="0.3">
      <c r="A17" s="41" t="s">
        <v>242</v>
      </c>
      <c r="B17" s="41" t="s">
        <v>48</v>
      </c>
      <c r="C17" s="70">
        <v>2</v>
      </c>
      <c r="D17" s="53">
        <v>48</v>
      </c>
      <c r="E17" s="53">
        <f>C17*D17</f>
        <v>96</v>
      </c>
    </row>
    <row r="18" spans="1:5" x14ac:dyDescent="0.3">
      <c r="A18" s="44" t="s">
        <v>51</v>
      </c>
      <c r="B18" s="125"/>
      <c r="C18" s="126"/>
      <c r="D18" s="126"/>
      <c r="E18" s="45">
        <f>SUM(E16:E17)</f>
        <v>196</v>
      </c>
    </row>
    <row r="19" spans="1:5" x14ac:dyDescent="0.3">
      <c r="A19" s="44" t="s">
        <v>65</v>
      </c>
      <c r="B19" s="44"/>
      <c r="C19" s="44"/>
      <c r="D19" s="44"/>
      <c r="E19" s="45">
        <f>SUM(E14,E18)</f>
        <v>1064.5999999999999</v>
      </c>
    </row>
    <row r="22" spans="1:5" x14ac:dyDescent="0.3">
      <c r="A22" s="231" t="s">
        <v>53</v>
      </c>
      <c r="B22" s="232"/>
    </row>
    <row r="23" spans="1:5" x14ac:dyDescent="0.3">
      <c r="A23" s="22" t="str">
        <f>A10</f>
        <v>1-Insumos</v>
      </c>
      <c r="B23" s="32">
        <f>E14</f>
        <v>868.6</v>
      </c>
    </row>
    <row r="24" spans="1:5" x14ac:dyDescent="0.3">
      <c r="A24" s="29" t="str">
        <f>A15</f>
        <v>2-Serviços</v>
      </c>
      <c r="B24" s="32">
        <f>E18</f>
        <v>196</v>
      </c>
    </row>
    <row r="25" spans="1:5" x14ac:dyDescent="0.3">
      <c r="A25" s="14" t="s">
        <v>65</v>
      </c>
      <c r="B25" s="45">
        <f>SUM(B23:B24)</f>
        <v>1064.5999999999999</v>
      </c>
    </row>
    <row r="28" spans="1:5" ht="15.6" x14ac:dyDescent="0.3">
      <c r="A28" s="210" t="s">
        <v>487</v>
      </c>
      <c r="B28" s="210"/>
      <c r="C28" s="226"/>
      <c r="D28" s="226"/>
    </row>
    <row r="29" spans="1:5" x14ac:dyDescent="0.3">
      <c r="A29" t="s">
        <v>54</v>
      </c>
    </row>
    <row r="30" spans="1:5" ht="15.6" x14ac:dyDescent="0.3">
      <c r="A30" s="210" t="s">
        <v>55</v>
      </c>
      <c r="B30" s="210"/>
      <c r="C30" s="210"/>
      <c r="D30" s="210"/>
    </row>
    <row r="31" spans="1:5" ht="15.6" x14ac:dyDescent="0.3">
      <c r="A31" s="210" t="s">
        <v>56</v>
      </c>
      <c r="B31" s="210"/>
      <c r="C31" s="210"/>
      <c r="D31" s="210"/>
    </row>
    <row r="32" spans="1:5" ht="15.6" x14ac:dyDescent="0.3">
      <c r="A32" s="210" t="s">
        <v>57</v>
      </c>
      <c r="B32" s="210"/>
      <c r="C32" s="210"/>
      <c r="D32" s="210"/>
    </row>
    <row r="33" spans="1:2" ht="15.6" x14ac:dyDescent="0.3">
      <c r="A33" s="210" t="s">
        <v>58</v>
      </c>
      <c r="B33" s="210"/>
    </row>
  </sheetData>
  <mergeCells count="18">
    <mergeCell ref="A30:B30"/>
    <mergeCell ref="C30:D30"/>
    <mergeCell ref="A1:A2"/>
    <mergeCell ref="B1:E2"/>
    <mergeCell ref="A3:E3"/>
    <mergeCell ref="A4:E4"/>
    <mergeCell ref="A5:E5"/>
    <mergeCell ref="A7:E7"/>
    <mergeCell ref="A8:E8"/>
    <mergeCell ref="A9:E9"/>
    <mergeCell ref="A22:B22"/>
    <mergeCell ref="A28:B28"/>
    <mergeCell ref="C28:D28"/>
    <mergeCell ref="A31:B31"/>
    <mergeCell ref="C31:D31"/>
    <mergeCell ref="A32:B32"/>
    <mergeCell ref="C32:D32"/>
    <mergeCell ref="A33:B3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52E1-85DD-4A14-AF67-3F9BE600B1C4}">
  <dimension ref="A1:E33"/>
  <sheetViews>
    <sheetView topLeftCell="A3" workbookViewId="0">
      <selection activeCell="D10" sqref="D10"/>
    </sheetView>
  </sheetViews>
  <sheetFormatPr defaultRowHeight="14.4" x14ac:dyDescent="0.3"/>
  <cols>
    <col min="1" max="1" width="27.6640625" customWidth="1"/>
    <col min="2" max="2" width="10.5546875" bestFit="1" customWidth="1"/>
    <col min="3" max="3" width="18.88671875" bestFit="1" customWidth="1"/>
    <col min="4" max="4" width="13.44140625" bestFit="1" customWidth="1"/>
    <col min="5" max="5" width="12.88671875" bestFit="1" customWidth="1"/>
  </cols>
  <sheetData>
    <row r="1" spans="1:5" x14ac:dyDescent="0.3">
      <c r="A1" s="227"/>
      <c r="B1" s="223" t="s">
        <v>0</v>
      </c>
      <c r="C1" s="223"/>
      <c r="D1" s="223"/>
      <c r="E1" s="223"/>
    </row>
    <row r="2" spans="1:5" ht="33.75" customHeight="1" x14ac:dyDescent="0.3">
      <c r="A2" s="227"/>
      <c r="B2" s="223"/>
      <c r="C2" s="223"/>
      <c r="D2" s="223"/>
      <c r="E2" s="223"/>
    </row>
    <row r="3" spans="1:5" x14ac:dyDescent="0.3">
      <c r="A3" s="262" t="s">
        <v>233</v>
      </c>
      <c r="B3" s="263"/>
      <c r="C3" s="263"/>
      <c r="D3" s="263"/>
      <c r="E3" s="264"/>
    </row>
    <row r="4" spans="1:5" x14ac:dyDescent="0.3">
      <c r="A4" s="236" t="s">
        <v>3</v>
      </c>
      <c r="B4" s="250"/>
      <c r="C4" s="250"/>
      <c r="D4" s="250"/>
      <c r="E4" s="229"/>
    </row>
    <row r="5" spans="1:5" x14ac:dyDescent="0.3">
      <c r="A5" s="236" t="s">
        <v>307</v>
      </c>
      <c r="B5" s="250"/>
      <c r="C5" s="250"/>
      <c r="D5" s="250"/>
      <c r="E5" s="229"/>
    </row>
    <row r="6" spans="1:5" x14ac:dyDescent="0.3">
      <c r="A6" s="75" t="s">
        <v>526</v>
      </c>
      <c r="B6" s="65"/>
      <c r="C6" s="65"/>
      <c r="D6" s="65"/>
      <c r="E6" s="66"/>
    </row>
    <row r="7" spans="1:5" x14ac:dyDescent="0.3">
      <c r="A7" s="238" t="s">
        <v>519</v>
      </c>
      <c r="B7" s="250"/>
      <c r="C7" s="250"/>
      <c r="D7" s="250"/>
      <c r="E7" s="229"/>
    </row>
    <row r="8" spans="1:5" x14ac:dyDescent="0.3">
      <c r="A8" s="228" t="s">
        <v>424</v>
      </c>
      <c r="B8" s="228"/>
      <c r="C8" s="228"/>
      <c r="D8" s="228"/>
      <c r="E8" s="228"/>
    </row>
    <row r="9" spans="1:5" x14ac:dyDescent="0.3">
      <c r="A9" s="230" t="s">
        <v>7</v>
      </c>
      <c r="B9" s="230"/>
      <c r="C9" s="230"/>
      <c r="D9" s="230"/>
      <c r="E9" s="230"/>
    </row>
    <row r="10" spans="1:5" x14ac:dyDescent="0.3">
      <c r="A10" s="22" t="s">
        <v>142</v>
      </c>
      <c r="B10" s="22" t="s">
        <v>9</v>
      </c>
      <c r="C10" s="22" t="s">
        <v>234</v>
      </c>
      <c r="D10" s="22" t="s">
        <v>11</v>
      </c>
      <c r="E10" s="36" t="s">
        <v>235</v>
      </c>
    </row>
    <row r="11" spans="1:5" x14ac:dyDescent="0.3">
      <c r="A11" s="23" t="s">
        <v>237</v>
      </c>
      <c r="B11" s="23" t="s">
        <v>79</v>
      </c>
      <c r="C11" s="37">
        <v>200</v>
      </c>
      <c r="D11" s="25">
        <v>3.05</v>
      </c>
      <c r="E11" s="25">
        <f>C11*D11</f>
        <v>610</v>
      </c>
    </row>
    <row r="12" spans="1:5" x14ac:dyDescent="0.3">
      <c r="A12" s="23" t="s">
        <v>238</v>
      </c>
      <c r="B12" s="23" t="s">
        <v>239</v>
      </c>
      <c r="C12" s="37">
        <v>2</v>
      </c>
      <c r="D12" s="25">
        <v>2.9</v>
      </c>
      <c r="E12" s="25">
        <f>C12*D12</f>
        <v>5.8</v>
      </c>
    </row>
    <row r="13" spans="1:5" x14ac:dyDescent="0.3">
      <c r="A13" s="23" t="s">
        <v>329</v>
      </c>
      <c r="B13" s="23" t="s">
        <v>9</v>
      </c>
      <c r="C13" s="37">
        <v>1</v>
      </c>
      <c r="D13" s="25">
        <v>18.5</v>
      </c>
      <c r="E13" s="25">
        <f>C13*D13</f>
        <v>18.5</v>
      </c>
    </row>
    <row r="14" spans="1:5" x14ac:dyDescent="0.3">
      <c r="A14" s="6" t="s">
        <v>36</v>
      </c>
      <c r="B14" s="38"/>
      <c r="C14" s="39"/>
      <c r="D14" s="39"/>
      <c r="E14" s="7">
        <f>SUM(E11:E13)</f>
        <v>634.29999999999995</v>
      </c>
    </row>
    <row r="15" spans="1:5" x14ac:dyDescent="0.3">
      <c r="A15" s="29" t="s">
        <v>80</v>
      </c>
      <c r="B15" s="29"/>
      <c r="C15" s="40"/>
      <c r="D15" s="29"/>
      <c r="E15" s="8"/>
    </row>
    <row r="16" spans="1:5" x14ac:dyDescent="0.3">
      <c r="A16" s="41" t="s">
        <v>241</v>
      </c>
      <c r="B16" s="41" t="s">
        <v>50</v>
      </c>
      <c r="C16" s="42">
        <v>1</v>
      </c>
      <c r="D16" s="53">
        <v>100</v>
      </c>
      <c r="E16" s="53">
        <f>C16*D16</f>
        <v>100</v>
      </c>
    </row>
    <row r="17" spans="1:5" x14ac:dyDescent="0.3">
      <c r="A17" s="41" t="s">
        <v>242</v>
      </c>
      <c r="B17" s="41" t="s">
        <v>48</v>
      </c>
      <c r="C17" s="70">
        <v>1</v>
      </c>
      <c r="D17" s="53">
        <v>48</v>
      </c>
      <c r="E17" s="53">
        <f>C17*D17</f>
        <v>48</v>
      </c>
    </row>
    <row r="18" spans="1:5" x14ac:dyDescent="0.3">
      <c r="A18" s="6" t="s">
        <v>51</v>
      </c>
      <c r="B18" s="38"/>
      <c r="C18" s="39"/>
      <c r="D18" s="39"/>
      <c r="E18" s="7">
        <f>SUM(E16:E17)</f>
        <v>148</v>
      </c>
    </row>
    <row r="19" spans="1:5" x14ac:dyDescent="0.3">
      <c r="A19" s="44" t="s">
        <v>65</v>
      </c>
      <c r="B19" s="44"/>
      <c r="C19" s="44"/>
      <c r="D19" s="44"/>
      <c r="E19" s="45">
        <f>SUM(E14,E18)</f>
        <v>782.3</v>
      </c>
    </row>
    <row r="22" spans="1:5" x14ac:dyDescent="0.3">
      <c r="A22" s="231" t="s">
        <v>53</v>
      </c>
      <c r="B22" s="232"/>
    </row>
    <row r="23" spans="1:5" x14ac:dyDescent="0.3">
      <c r="A23" s="22" t="str">
        <f>A10</f>
        <v>1-Insumos</v>
      </c>
      <c r="B23" s="32">
        <f>E14</f>
        <v>634.29999999999995</v>
      </c>
    </row>
    <row r="24" spans="1:5" x14ac:dyDescent="0.3">
      <c r="A24" s="29" t="str">
        <f>A15</f>
        <v>2-Serviços</v>
      </c>
      <c r="B24" s="32">
        <f>E18</f>
        <v>148</v>
      </c>
    </row>
    <row r="25" spans="1:5" x14ac:dyDescent="0.3">
      <c r="A25" s="14" t="s">
        <v>65</v>
      </c>
      <c r="B25" s="45">
        <f>SUM(B23:B24)</f>
        <v>782.3</v>
      </c>
    </row>
    <row r="28" spans="1:5" ht="15.6" x14ac:dyDescent="0.3">
      <c r="A28" s="210" t="s">
        <v>487</v>
      </c>
      <c r="B28" s="210"/>
      <c r="C28" s="226"/>
      <c r="D28" s="226"/>
    </row>
    <row r="29" spans="1:5" x14ac:dyDescent="0.3">
      <c r="A29" t="s">
        <v>54</v>
      </c>
    </row>
    <row r="30" spans="1:5" ht="15.6" x14ac:dyDescent="0.3">
      <c r="A30" s="210" t="s">
        <v>55</v>
      </c>
      <c r="B30" s="210"/>
      <c r="C30" s="210"/>
      <c r="D30" s="210"/>
    </row>
    <row r="31" spans="1:5" ht="15.6" x14ac:dyDescent="0.3">
      <c r="A31" s="210" t="s">
        <v>56</v>
      </c>
      <c r="B31" s="210"/>
      <c r="C31" s="210"/>
      <c r="D31" s="210"/>
    </row>
    <row r="32" spans="1:5" ht="15.6" x14ac:dyDescent="0.3">
      <c r="A32" s="210" t="s">
        <v>57</v>
      </c>
      <c r="B32" s="210"/>
      <c r="C32" s="210"/>
      <c r="D32" s="210"/>
    </row>
    <row r="33" spans="1:2" ht="15.6" x14ac:dyDescent="0.3">
      <c r="A33" s="210" t="s">
        <v>58</v>
      </c>
      <c r="B33" s="210"/>
    </row>
  </sheetData>
  <mergeCells count="18">
    <mergeCell ref="A30:B30"/>
    <mergeCell ref="C30:D30"/>
    <mergeCell ref="A1:A2"/>
    <mergeCell ref="B1:E2"/>
    <mergeCell ref="A3:E3"/>
    <mergeCell ref="A4:E4"/>
    <mergeCell ref="A5:E5"/>
    <mergeCell ref="A7:E7"/>
    <mergeCell ref="A8:E8"/>
    <mergeCell ref="A9:E9"/>
    <mergeCell ref="A22:B22"/>
    <mergeCell ref="A28:B28"/>
    <mergeCell ref="C28:D28"/>
    <mergeCell ref="A31:B31"/>
    <mergeCell ref="C31:D31"/>
    <mergeCell ref="A32:B32"/>
    <mergeCell ref="C32:D32"/>
    <mergeCell ref="A33:B3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56C86-CE5D-4C1E-A5CC-4400C3CCCC73}">
  <dimension ref="A1:E42"/>
  <sheetViews>
    <sheetView topLeftCell="A18" workbookViewId="0">
      <selection activeCell="E27" sqref="E27"/>
    </sheetView>
  </sheetViews>
  <sheetFormatPr defaultRowHeight="14.4" x14ac:dyDescent="0.3"/>
  <cols>
    <col min="1" max="1" width="31.109375" bestFit="1" customWidth="1"/>
    <col min="2" max="2" width="13.33203125" bestFit="1" customWidth="1"/>
    <col min="3" max="3" width="18.88671875" bestFit="1" customWidth="1"/>
    <col min="4" max="4" width="13.44140625" bestFit="1" customWidth="1"/>
    <col min="5" max="5" width="16.109375" customWidth="1"/>
  </cols>
  <sheetData>
    <row r="1" spans="1:5" ht="15" customHeight="1" x14ac:dyDescent="0.3">
      <c r="A1" s="227"/>
      <c r="B1" s="223" t="s">
        <v>0</v>
      </c>
      <c r="C1" s="223"/>
      <c r="D1" s="223"/>
      <c r="E1" s="223"/>
    </row>
    <row r="2" spans="1:5" ht="24.75" customHeight="1" x14ac:dyDescent="0.3">
      <c r="A2" s="227"/>
      <c r="B2" s="223"/>
      <c r="C2" s="223"/>
      <c r="D2" s="223"/>
      <c r="E2" s="223"/>
    </row>
    <row r="3" spans="1:5" x14ac:dyDescent="0.3">
      <c r="A3" s="262" t="s">
        <v>248</v>
      </c>
      <c r="B3" s="263"/>
      <c r="C3" s="263"/>
      <c r="D3" s="263"/>
      <c r="E3" s="264"/>
    </row>
    <row r="4" spans="1:5" x14ac:dyDescent="0.3">
      <c r="A4" s="236" t="s">
        <v>425</v>
      </c>
      <c r="B4" s="250"/>
      <c r="C4" s="250"/>
      <c r="D4" s="250"/>
      <c r="E4" s="229"/>
    </row>
    <row r="5" spans="1:5" x14ac:dyDescent="0.3">
      <c r="A5" s="236" t="s">
        <v>247</v>
      </c>
      <c r="B5" s="250"/>
      <c r="C5" s="250"/>
      <c r="D5" s="250"/>
      <c r="E5" s="229"/>
    </row>
    <row r="6" spans="1:5" x14ac:dyDescent="0.3">
      <c r="A6" s="238" t="s">
        <v>519</v>
      </c>
      <c r="B6" s="250"/>
      <c r="C6" s="250"/>
      <c r="D6" s="250"/>
      <c r="E6" s="229"/>
    </row>
    <row r="7" spans="1:5" x14ac:dyDescent="0.3">
      <c r="A7" s="75" t="s">
        <v>527</v>
      </c>
      <c r="B7" s="65"/>
      <c r="C7" s="65"/>
      <c r="D7" s="65"/>
      <c r="E7" s="66"/>
    </row>
    <row r="8" spans="1:5" x14ac:dyDescent="0.3">
      <c r="A8" s="238" t="s">
        <v>322</v>
      </c>
      <c r="B8" s="271"/>
      <c r="C8" s="80"/>
      <c r="D8" s="80"/>
      <c r="E8" s="81"/>
    </row>
    <row r="9" spans="1:5" x14ac:dyDescent="0.3">
      <c r="A9" s="272" t="s">
        <v>424</v>
      </c>
      <c r="B9" s="272"/>
      <c r="C9" s="272"/>
      <c r="D9" s="272"/>
      <c r="E9" s="272"/>
    </row>
    <row r="10" spans="1:5" x14ac:dyDescent="0.3">
      <c r="A10" s="230" t="s">
        <v>7</v>
      </c>
      <c r="B10" s="230"/>
      <c r="C10" s="230"/>
      <c r="D10" s="230"/>
      <c r="E10" s="230"/>
    </row>
    <row r="11" spans="1:5" x14ac:dyDescent="0.3">
      <c r="A11" s="22" t="s">
        <v>142</v>
      </c>
      <c r="B11" s="22" t="s">
        <v>9</v>
      </c>
      <c r="C11" s="40" t="s">
        <v>308</v>
      </c>
      <c r="D11" s="55" t="s">
        <v>309</v>
      </c>
      <c r="E11" s="8" t="s">
        <v>310</v>
      </c>
    </row>
    <row r="12" spans="1:5" x14ac:dyDescent="0.3">
      <c r="A12" s="23" t="s">
        <v>244</v>
      </c>
      <c r="B12" s="52" t="s">
        <v>50</v>
      </c>
      <c r="C12" s="52">
        <v>25</v>
      </c>
      <c r="D12" s="67">
        <v>0.7</v>
      </c>
      <c r="E12" s="67">
        <f>D12*C12*365</f>
        <v>6387.5</v>
      </c>
    </row>
    <row r="13" spans="1:5" x14ac:dyDescent="0.3">
      <c r="A13" s="23" t="s">
        <v>311</v>
      </c>
      <c r="B13" s="52" t="s">
        <v>50</v>
      </c>
      <c r="C13" s="52">
        <v>25</v>
      </c>
      <c r="D13" s="67">
        <v>0.28000000000000003</v>
      </c>
      <c r="E13" s="67">
        <f t="shared" ref="E13:E14" si="0">D13*C13*365</f>
        <v>2555.0000000000005</v>
      </c>
    </row>
    <row r="14" spans="1:5" x14ac:dyDescent="0.3">
      <c r="A14" s="23" t="s">
        <v>312</v>
      </c>
      <c r="B14" s="52" t="s">
        <v>50</v>
      </c>
      <c r="C14" s="52">
        <v>25</v>
      </c>
      <c r="D14" s="67">
        <v>0.03</v>
      </c>
      <c r="E14" s="67">
        <f t="shared" si="0"/>
        <v>273.75</v>
      </c>
    </row>
    <row r="15" spans="1:5" x14ac:dyDescent="0.3">
      <c r="A15" s="6" t="s">
        <v>416</v>
      </c>
      <c r="B15" s="38"/>
      <c r="C15" s="39"/>
      <c r="D15" s="39"/>
      <c r="E15" s="7">
        <f>SUM(E12:E14)</f>
        <v>9216.25</v>
      </c>
    </row>
    <row r="16" spans="1:5" x14ac:dyDescent="0.3">
      <c r="A16" s="29" t="s">
        <v>80</v>
      </c>
      <c r="B16" s="29"/>
      <c r="C16" s="40" t="s">
        <v>308</v>
      </c>
      <c r="D16" s="55" t="s">
        <v>309</v>
      </c>
      <c r="E16" s="8" t="s">
        <v>310</v>
      </c>
    </row>
    <row r="17" spans="1:5" x14ac:dyDescent="0.3">
      <c r="A17" s="41" t="s">
        <v>47</v>
      </c>
      <c r="B17" s="52" t="s">
        <v>50</v>
      </c>
      <c r="C17" s="64">
        <v>25</v>
      </c>
      <c r="D17" s="53">
        <v>50</v>
      </c>
      <c r="E17" s="78">
        <f>D17*C17</f>
        <v>1250</v>
      </c>
    </row>
    <row r="18" spans="1:5" x14ac:dyDescent="0.3">
      <c r="A18" s="76" t="s">
        <v>313</v>
      </c>
      <c r="B18" s="52" t="s">
        <v>50</v>
      </c>
      <c r="C18" s="77">
        <v>25</v>
      </c>
      <c r="D18" s="78">
        <v>5</v>
      </c>
      <c r="E18" s="78">
        <f>D18*C18</f>
        <v>125</v>
      </c>
    </row>
    <row r="19" spans="1:5" x14ac:dyDescent="0.3">
      <c r="A19" s="6" t="s">
        <v>415</v>
      </c>
      <c r="B19" s="38"/>
      <c r="C19" s="39"/>
      <c r="D19" s="39"/>
      <c r="E19" s="54">
        <f>SUM(E17:E18)</f>
        <v>1375</v>
      </c>
    </row>
    <row r="20" spans="1:5" x14ac:dyDescent="0.3">
      <c r="A20" s="29" t="s">
        <v>414</v>
      </c>
      <c r="B20" s="29"/>
      <c r="C20" s="40" t="s">
        <v>308</v>
      </c>
      <c r="D20" s="55" t="s">
        <v>309</v>
      </c>
      <c r="E20" s="8" t="s">
        <v>310</v>
      </c>
    </row>
    <row r="21" spans="1:5" x14ac:dyDescent="0.3">
      <c r="A21" s="41" t="s">
        <v>314</v>
      </c>
      <c r="B21" s="52" t="s">
        <v>50</v>
      </c>
      <c r="C21" s="64">
        <v>25</v>
      </c>
      <c r="D21" s="53">
        <v>0.03</v>
      </c>
      <c r="E21" s="53">
        <f>C21*D21*365</f>
        <v>273.75</v>
      </c>
    </row>
    <row r="22" spans="1:5" x14ac:dyDescent="0.3">
      <c r="A22" s="41" t="s">
        <v>315</v>
      </c>
      <c r="B22" s="52" t="s">
        <v>50</v>
      </c>
      <c r="C22" s="64">
        <v>25</v>
      </c>
      <c r="D22" s="53">
        <v>0.02</v>
      </c>
      <c r="E22" s="53">
        <f t="shared" ref="E22:E25" si="1">C22*D22*365</f>
        <v>182.5</v>
      </c>
    </row>
    <row r="23" spans="1:5" x14ac:dyDescent="0.3">
      <c r="A23" s="41" t="s">
        <v>316</v>
      </c>
      <c r="B23" s="52" t="s">
        <v>50</v>
      </c>
      <c r="C23" s="64">
        <v>25</v>
      </c>
      <c r="D23" s="53">
        <v>0.02</v>
      </c>
      <c r="E23" s="53">
        <f t="shared" si="1"/>
        <v>182.5</v>
      </c>
    </row>
    <row r="24" spans="1:5" x14ac:dyDescent="0.3">
      <c r="A24" s="41" t="s">
        <v>317</v>
      </c>
      <c r="B24" s="52" t="s">
        <v>50</v>
      </c>
      <c r="C24" s="64">
        <v>25</v>
      </c>
      <c r="D24" s="53">
        <v>0.02</v>
      </c>
      <c r="E24" s="53">
        <f t="shared" si="1"/>
        <v>182.5</v>
      </c>
    </row>
    <row r="25" spans="1:5" x14ac:dyDescent="0.3">
      <c r="A25" s="41" t="s">
        <v>318</v>
      </c>
      <c r="B25" s="52" t="s">
        <v>50</v>
      </c>
      <c r="C25" s="64">
        <v>25</v>
      </c>
      <c r="D25" s="53">
        <v>0.03</v>
      </c>
      <c r="E25" s="53">
        <f t="shared" si="1"/>
        <v>273.75</v>
      </c>
    </row>
    <row r="26" spans="1:5" x14ac:dyDescent="0.3">
      <c r="A26" s="6" t="s">
        <v>417</v>
      </c>
      <c r="B26" s="38"/>
      <c r="C26" s="39"/>
      <c r="D26" s="39"/>
      <c r="E26" s="54">
        <v>1500</v>
      </c>
    </row>
    <row r="27" spans="1:5" x14ac:dyDescent="0.3">
      <c r="A27" s="44" t="s">
        <v>65</v>
      </c>
      <c r="B27" s="44"/>
      <c r="C27" s="44"/>
      <c r="D27" s="44"/>
      <c r="E27" s="45">
        <f>SUM(E15,E19,E26)</f>
        <v>12091.25</v>
      </c>
    </row>
    <row r="30" spans="1:5" x14ac:dyDescent="0.3">
      <c r="A30" s="231" t="s">
        <v>53</v>
      </c>
      <c r="B30" s="232"/>
    </row>
    <row r="31" spans="1:5" x14ac:dyDescent="0.3">
      <c r="A31" s="22" t="s">
        <v>142</v>
      </c>
      <c r="B31" s="32">
        <f>E15</f>
        <v>9216.25</v>
      </c>
    </row>
    <row r="32" spans="1:5" x14ac:dyDescent="0.3">
      <c r="A32" s="29" t="s">
        <v>80</v>
      </c>
      <c r="B32" s="32">
        <f>E19</f>
        <v>1375</v>
      </c>
    </row>
    <row r="33" spans="1:4" x14ac:dyDescent="0.3">
      <c r="A33" s="29" t="s">
        <v>250</v>
      </c>
      <c r="B33" s="32">
        <f>E26</f>
        <v>1500</v>
      </c>
    </row>
    <row r="34" spans="1:4" x14ac:dyDescent="0.3">
      <c r="A34" s="14" t="s">
        <v>65</v>
      </c>
      <c r="B34" s="45">
        <f>SUM(B31,B32,B33)</f>
        <v>12091.25</v>
      </c>
    </row>
    <row r="37" spans="1:4" ht="15.6" x14ac:dyDescent="0.3">
      <c r="A37" s="210" t="s">
        <v>487</v>
      </c>
      <c r="B37" s="210"/>
      <c r="C37" s="226"/>
      <c r="D37" s="226"/>
    </row>
    <row r="38" spans="1:4" x14ac:dyDescent="0.3">
      <c r="A38" t="s">
        <v>54</v>
      </c>
    </row>
    <row r="39" spans="1:4" ht="15.6" x14ac:dyDescent="0.3">
      <c r="A39" s="210" t="s">
        <v>55</v>
      </c>
      <c r="B39" s="210"/>
      <c r="C39" s="210"/>
      <c r="D39" s="210"/>
    </row>
    <row r="40" spans="1:4" ht="15.6" x14ac:dyDescent="0.3">
      <c r="A40" s="210" t="s">
        <v>56</v>
      </c>
      <c r="B40" s="210"/>
      <c r="C40" s="210"/>
      <c r="D40" s="210"/>
    </row>
    <row r="41" spans="1:4" ht="15.6" x14ac:dyDescent="0.3">
      <c r="A41" s="210" t="s">
        <v>57</v>
      </c>
      <c r="B41" s="210"/>
      <c r="C41" s="210"/>
      <c r="D41" s="210"/>
    </row>
    <row r="42" spans="1:4" ht="15.6" x14ac:dyDescent="0.3">
      <c r="A42" s="210" t="s">
        <v>58</v>
      </c>
      <c r="B42" s="210"/>
    </row>
  </sheetData>
  <mergeCells count="19">
    <mergeCell ref="C40:D40"/>
    <mergeCell ref="A41:B41"/>
    <mergeCell ref="C41:D41"/>
    <mergeCell ref="A42:B42"/>
    <mergeCell ref="A8:B8"/>
    <mergeCell ref="A9:E9"/>
    <mergeCell ref="A10:E10"/>
    <mergeCell ref="A30:B30"/>
    <mergeCell ref="A37:B37"/>
    <mergeCell ref="C37:D37"/>
    <mergeCell ref="A39:B39"/>
    <mergeCell ref="C39:D39"/>
    <mergeCell ref="A40:B40"/>
    <mergeCell ref="A6:E6"/>
    <mergeCell ref="A1:A2"/>
    <mergeCell ref="B1:E2"/>
    <mergeCell ref="A3:E3"/>
    <mergeCell ref="A4:E4"/>
    <mergeCell ref="A5:E5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8D465-3AF1-4522-A298-A448B8455B20}">
  <dimension ref="A1:E42"/>
  <sheetViews>
    <sheetView topLeftCell="A23" workbookViewId="0">
      <selection activeCell="A6" sqref="A6"/>
    </sheetView>
  </sheetViews>
  <sheetFormatPr defaultRowHeight="14.4" x14ac:dyDescent="0.3"/>
  <cols>
    <col min="1" max="1" width="37.44140625" bestFit="1" customWidth="1"/>
    <col min="2" max="2" width="13.33203125" bestFit="1" customWidth="1"/>
    <col min="3" max="3" width="17.33203125" customWidth="1"/>
    <col min="4" max="4" width="10.109375" customWidth="1"/>
    <col min="5" max="5" width="15.88671875" bestFit="1" customWidth="1"/>
  </cols>
  <sheetData>
    <row r="1" spans="1:5" x14ac:dyDescent="0.3">
      <c r="A1" s="227"/>
      <c r="B1" s="223" t="s">
        <v>0</v>
      </c>
      <c r="C1" s="223"/>
      <c r="D1" s="223"/>
      <c r="E1" s="223"/>
    </row>
    <row r="2" spans="1:5" ht="27.75" customHeight="1" x14ac:dyDescent="0.3">
      <c r="A2" s="227"/>
      <c r="B2" s="223"/>
      <c r="C2" s="223"/>
      <c r="D2" s="223"/>
      <c r="E2" s="223"/>
    </row>
    <row r="3" spans="1:5" x14ac:dyDescent="0.3">
      <c r="A3" s="262" t="s">
        <v>248</v>
      </c>
      <c r="B3" s="263"/>
      <c r="C3" s="263"/>
      <c r="D3" s="263"/>
      <c r="E3" s="264"/>
    </row>
    <row r="4" spans="1:5" x14ac:dyDescent="0.3">
      <c r="A4" s="236" t="s">
        <v>243</v>
      </c>
      <c r="B4" s="250"/>
      <c r="C4" s="250"/>
      <c r="D4" s="250"/>
      <c r="E4" s="229"/>
    </row>
    <row r="5" spans="1:5" x14ac:dyDescent="0.3">
      <c r="A5" s="236" t="s">
        <v>247</v>
      </c>
      <c r="B5" s="250"/>
      <c r="C5" s="250"/>
      <c r="D5" s="250"/>
      <c r="E5" s="229"/>
    </row>
    <row r="6" spans="1:5" x14ac:dyDescent="0.3">
      <c r="A6" s="75" t="s">
        <v>527</v>
      </c>
      <c r="B6" s="65"/>
      <c r="C6" s="65"/>
      <c r="D6" s="65"/>
      <c r="E6" s="66"/>
    </row>
    <row r="7" spans="1:5" x14ac:dyDescent="0.3">
      <c r="A7" s="238" t="s">
        <v>519</v>
      </c>
      <c r="B7" s="250"/>
      <c r="C7" s="250"/>
      <c r="D7" s="250"/>
      <c r="E7" s="229"/>
    </row>
    <row r="8" spans="1:5" x14ac:dyDescent="0.3">
      <c r="A8" s="75" t="s">
        <v>321</v>
      </c>
      <c r="B8" s="65"/>
      <c r="C8" s="65"/>
      <c r="D8" s="65"/>
      <c r="E8" s="66"/>
    </row>
    <row r="9" spans="1:5" x14ac:dyDescent="0.3">
      <c r="A9" s="228" t="s">
        <v>424</v>
      </c>
      <c r="B9" s="228"/>
      <c r="C9" s="228"/>
      <c r="D9" s="228"/>
      <c r="E9" s="228"/>
    </row>
    <row r="10" spans="1:5" x14ac:dyDescent="0.3">
      <c r="A10" s="230" t="s">
        <v>7</v>
      </c>
      <c r="B10" s="230"/>
      <c r="C10" s="230"/>
      <c r="D10" s="230"/>
      <c r="E10" s="230"/>
    </row>
    <row r="11" spans="1:5" x14ac:dyDescent="0.3">
      <c r="A11" s="22" t="s">
        <v>142</v>
      </c>
      <c r="B11" s="22" t="s">
        <v>9</v>
      </c>
      <c r="C11" s="40" t="s">
        <v>308</v>
      </c>
      <c r="D11" s="82" t="s">
        <v>325</v>
      </c>
      <c r="E11" s="8" t="s">
        <v>310</v>
      </c>
    </row>
    <row r="12" spans="1:5" x14ac:dyDescent="0.3">
      <c r="A12" s="23" t="s">
        <v>244</v>
      </c>
      <c r="B12" s="52" t="s">
        <v>50</v>
      </c>
      <c r="C12" s="52">
        <v>35</v>
      </c>
      <c r="D12" s="25">
        <v>0.7</v>
      </c>
      <c r="E12" s="25">
        <f>D12*C12*365</f>
        <v>8942.5</v>
      </c>
    </row>
    <row r="13" spans="1:5" x14ac:dyDescent="0.3">
      <c r="A13" s="23" t="s">
        <v>236</v>
      </c>
      <c r="B13" s="52" t="s">
        <v>50</v>
      </c>
      <c r="C13" s="52">
        <v>35</v>
      </c>
      <c r="D13" s="25">
        <v>0.28000000000000003</v>
      </c>
      <c r="E13" s="25">
        <f t="shared" ref="E13:E14" si="0">D13*C13*365</f>
        <v>3577.0000000000005</v>
      </c>
    </row>
    <row r="14" spans="1:5" x14ac:dyDescent="0.3">
      <c r="A14" s="23" t="s">
        <v>312</v>
      </c>
      <c r="B14" s="52" t="s">
        <v>50</v>
      </c>
      <c r="C14" s="52">
        <v>35</v>
      </c>
      <c r="D14" s="25">
        <v>0.03</v>
      </c>
      <c r="E14" s="25">
        <f t="shared" si="0"/>
        <v>383.25</v>
      </c>
    </row>
    <row r="15" spans="1:5" s="34" customFormat="1" x14ac:dyDescent="0.3">
      <c r="A15" s="6" t="s">
        <v>416</v>
      </c>
      <c r="B15" s="6"/>
      <c r="C15" s="7"/>
      <c r="D15" s="7"/>
      <c r="E15" s="7">
        <f>SUM(E12:E14)</f>
        <v>12902.75</v>
      </c>
    </row>
    <row r="16" spans="1:5" x14ac:dyDescent="0.3">
      <c r="A16" s="29" t="s">
        <v>413</v>
      </c>
      <c r="B16" s="29" t="s">
        <v>9</v>
      </c>
      <c r="C16" s="40" t="s">
        <v>308</v>
      </c>
      <c r="D16" s="55" t="s">
        <v>309</v>
      </c>
      <c r="E16" s="8" t="s">
        <v>310</v>
      </c>
    </row>
    <row r="17" spans="1:5" x14ac:dyDescent="0.3">
      <c r="A17" s="41" t="s">
        <v>314</v>
      </c>
      <c r="B17" s="52" t="s">
        <v>50</v>
      </c>
      <c r="C17" s="64">
        <v>35</v>
      </c>
      <c r="D17" s="53">
        <v>0.05</v>
      </c>
      <c r="E17" s="53">
        <f>C17*D17*365</f>
        <v>638.75</v>
      </c>
    </row>
    <row r="18" spans="1:5" x14ac:dyDescent="0.3">
      <c r="A18" s="41" t="s">
        <v>315</v>
      </c>
      <c r="B18" s="52" t="s">
        <v>50</v>
      </c>
      <c r="C18" s="64">
        <v>35</v>
      </c>
      <c r="D18" s="53">
        <v>0.02</v>
      </c>
      <c r="E18" s="53">
        <f t="shared" ref="E18:E21" si="1">C18*D18*365</f>
        <v>255.50000000000003</v>
      </c>
    </row>
    <row r="19" spans="1:5" x14ac:dyDescent="0.3">
      <c r="A19" s="41" t="s">
        <v>316</v>
      </c>
      <c r="B19" s="52" t="s">
        <v>50</v>
      </c>
      <c r="C19" s="64">
        <v>35</v>
      </c>
      <c r="D19" s="53">
        <v>0.01</v>
      </c>
      <c r="E19" s="53">
        <f t="shared" si="1"/>
        <v>127.75000000000001</v>
      </c>
    </row>
    <row r="20" spans="1:5" x14ac:dyDescent="0.3">
      <c r="A20" s="41" t="s">
        <v>317</v>
      </c>
      <c r="B20" s="52" t="s">
        <v>50</v>
      </c>
      <c r="C20" s="64">
        <v>35</v>
      </c>
      <c r="D20" s="53">
        <v>0.03</v>
      </c>
      <c r="E20" s="53">
        <f t="shared" si="1"/>
        <v>383.25</v>
      </c>
    </row>
    <row r="21" spans="1:5" x14ac:dyDescent="0.3">
      <c r="A21" s="41" t="s">
        <v>318</v>
      </c>
      <c r="B21" s="52" t="s">
        <v>50</v>
      </c>
      <c r="C21" s="64">
        <v>35</v>
      </c>
      <c r="D21" s="53">
        <v>0.04</v>
      </c>
      <c r="E21" s="53">
        <f t="shared" si="1"/>
        <v>511.00000000000006</v>
      </c>
    </row>
    <row r="22" spans="1:5" x14ac:dyDescent="0.3">
      <c r="A22" s="6" t="s">
        <v>415</v>
      </c>
      <c r="B22" s="38"/>
      <c r="C22" s="39"/>
      <c r="D22" s="39"/>
      <c r="E22" s="54">
        <f>SUM(E17:E21)</f>
        <v>1916.25</v>
      </c>
    </row>
    <row r="23" spans="1:5" x14ac:dyDescent="0.3">
      <c r="A23" s="29" t="s">
        <v>412</v>
      </c>
      <c r="B23" s="29"/>
      <c r="C23" s="40" t="s">
        <v>308</v>
      </c>
      <c r="D23" s="55" t="s">
        <v>309</v>
      </c>
      <c r="E23" s="8" t="s">
        <v>310</v>
      </c>
    </row>
    <row r="24" spans="1:5" x14ac:dyDescent="0.3">
      <c r="A24" s="41" t="s">
        <v>319</v>
      </c>
      <c r="B24" s="52" t="s">
        <v>50</v>
      </c>
      <c r="C24" s="64">
        <v>35</v>
      </c>
      <c r="D24" s="67">
        <v>60</v>
      </c>
      <c r="E24" s="67">
        <f>D24*C24</f>
        <v>2100</v>
      </c>
    </row>
    <row r="25" spans="1:5" x14ac:dyDescent="0.3">
      <c r="A25" s="41" t="s">
        <v>313</v>
      </c>
      <c r="B25" s="52" t="s">
        <v>50</v>
      </c>
      <c r="C25" s="64">
        <v>25</v>
      </c>
      <c r="D25" s="67">
        <v>5</v>
      </c>
      <c r="E25" s="67">
        <f>D25*C25</f>
        <v>125</v>
      </c>
    </row>
    <row r="26" spans="1:5" x14ac:dyDescent="0.3">
      <c r="A26" s="6" t="s">
        <v>417</v>
      </c>
      <c r="B26" s="38"/>
      <c r="C26" s="39"/>
      <c r="D26" s="39"/>
      <c r="E26" s="54">
        <f>SUM(E24:E25)</f>
        <v>2225</v>
      </c>
    </row>
    <row r="27" spans="1:5" x14ac:dyDescent="0.3">
      <c r="A27" s="44" t="s">
        <v>65</v>
      </c>
      <c r="B27" s="44"/>
      <c r="C27" s="44"/>
      <c r="D27" s="44"/>
      <c r="E27" s="45">
        <f>SUM(E15,E22,E26)</f>
        <v>17044</v>
      </c>
    </row>
    <row r="30" spans="1:5" x14ac:dyDescent="0.3">
      <c r="A30" s="231" t="s">
        <v>53</v>
      </c>
      <c r="B30" s="232"/>
    </row>
    <row r="31" spans="1:5" x14ac:dyDescent="0.3">
      <c r="A31" s="22" t="s">
        <v>142</v>
      </c>
      <c r="B31" s="32">
        <f>E15</f>
        <v>12902.75</v>
      </c>
    </row>
    <row r="32" spans="1:5" x14ac:dyDescent="0.3">
      <c r="A32" s="29" t="s">
        <v>413</v>
      </c>
      <c r="B32" s="32">
        <f>E22</f>
        <v>1916.25</v>
      </c>
    </row>
    <row r="33" spans="1:4" x14ac:dyDescent="0.3">
      <c r="A33" s="29" t="s">
        <v>252</v>
      </c>
      <c r="B33" s="32">
        <f>E26</f>
        <v>2225</v>
      </c>
    </row>
    <row r="34" spans="1:4" x14ac:dyDescent="0.3">
      <c r="A34" s="14" t="s">
        <v>65</v>
      </c>
      <c r="B34" s="45">
        <f>SUM(B31,B32,B33)</f>
        <v>17044</v>
      </c>
    </row>
    <row r="37" spans="1:4" ht="15.6" x14ac:dyDescent="0.3">
      <c r="A37" s="210" t="s">
        <v>487</v>
      </c>
      <c r="B37" s="210"/>
      <c r="C37" s="226"/>
      <c r="D37" s="226"/>
    </row>
    <row r="38" spans="1:4" x14ac:dyDescent="0.3">
      <c r="A38" t="s">
        <v>54</v>
      </c>
    </row>
    <row r="39" spans="1:4" ht="15.6" x14ac:dyDescent="0.3">
      <c r="A39" s="210" t="s">
        <v>55</v>
      </c>
      <c r="B39" s="210"/>
      <c r="C39" s="210"/>
      <c r="D39" s="210"/>
    </row>
    <row r="40" spans="1:4" ht="15.6" x14ac:dyDescent="0.3">
      <c r="A40" s="210" t="s">
        <v>56</v>
      </c>
      <c r="B40" s="210"/>
      <c r="C40" s="210"/>
      <c r="D40" s="210"/>
    </row>
    <row r="41" spans="1:4" ht="15.6" x14ac:dyDescent="0.3">
      <c r="A41" s="210" t="s">
        <v>57</v>
      </c>
      <c r="B41" s="210"/>
      <c r="C41" s="210"/>
      <c r="D41" s="210"/>
    </row>
    <row r="42" spans="1:4" ht="15.6" x14ac:dyDescent="0.3">
      <c r="A42" s="210" t="s">
        <v>58</v>
      </c>
      <c r="B42" s="210"/>
    </row>
  </sheetData>
  <mergeCells count="18">
    <mergeCell ref="A9:E9"/>
    <mergeCell ref="A10:E10"/>
    <mergeCell ref="A30:B30"/>
    <mergeCell ref="A7:E7"/>
    <mergeCell ref="A1:A2"/>
    <mergeCell ref="B1:E2"/>
    <mergeCell ref="A3:E3"/>
    <mergeCell ref="A4:E4"/>
    <mergeCell ref="A5:E5"/>
    <mergeCell ref="A37:B37"/>
    <mergeCell ref="C37:D37"/>
    <mergeCell ref="A39:B39"/>
    <mergeCell ref="C39:D39"/>
    <mergeCell ref="A42:B42"/>
    <mergeCell ref="A40:B40"/>
    <mergeCell ref="C40:D40"/>
    <mergeCell ref="A41:B41"/>
    <mergeCell ref="C41:D4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36</vt:i4>
      </vt:variant>
    </vt:vector>
  </HeadingPairs>
  <TitlesOfParts>
    <vt:vector size="36" baseType="lpstr">
      <vt:lpstr>RESUMO</vt:lpstr>
      <vt:lpstr>Café-Baixa</vt:lpstr>
      <vt:lpstr>Café-Média</vt:lpstr>
      <vt:lpstr>Café-Alta</vt:lpstr>
      <vt:lpstr>Abacate</vt:lpstr>
      <vt:lpstr>Abacate Irrigado </vt:lpstr>
      <vt:lpstr>Alho</vt:lpstr>
      <vt:lpstr>Cenoura Inverno</vt:lpstr>
      <vt:lpstr>Cenoura Verão</vt:lpstr>
      <vt:lpstr>Milho-Baixa</vt:lpstr>
      <vt:lpstr>Milho-Média</vt:lpstr>
      <vt:lpstr>Milho-Alta</vt:lpstr>
      <vt:lpstr>Milho Silagem</vt:lpstr>
      <vt:lpstr>Soja</vt:lpstr>
      <vt:lpstr>Cebola</vt:lpstr>
      <vt:lpstr>Feijão</vt:lpstr>
      <vt:lpstr>Trigo</vt:lpstr>
      <vt:lpstr>Beterraba</vt:lpstr>
      <vt:lpstr>Repolho</vt:lpstr>
      <vt:lpstr>Sorgo </vt:lpstr>
      <vt:lpstr>Sorgo Silagem</vt:lpstr>
      <vt:lpstr>Batata</vt:lpstr>
      <vt:lpstr>Cana de Açúcar</vt:lpstr>
      <vt:lpstr>Banana</vt:lpstr>
      <vt:lpstr>Abóbora</vt:lpstr>
      <vt:lpstr>Equinos</vt:lpstr>
      <vt:lpstr>Cria Extensivo</vt:lpstr>
      <vt:lpstr>Cria Semi Intensivo</vt:lpstr>
      <vt:lpstr>Recria Extensivo</vt:lpstr>
      <vt:lpstr>Recria Semi Intensivo</vt:lpstr>
      <vt:lpstr>Recria Intensivo</vt:lpstr>
      <vt:lpstr>Engorda Intensivo</vt:lpstr>
      <vt:lpstr>Engorda Semi Intensivo</vt:lpstr>
      <vt:lpstr>Engorda Extensivo</vt:lpstr>
      <vt:lpstr>Leite - Semi-intensivo </vt:lpstr>
      <vt:lpstr>Leite - Intensivo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Hermes</dc:creator>
  <cp:lastModifiedBy>Suellen Alves de Borba</cp:lastModifiedBy>
  <cp:lastPrinted>2023-04-03T01:49:18Z</cp:lastPrinted>
  <dcterms:created xsi:type="dcterms:W3CDTF">2021-12-06T19:27:12Z</dcterms:created>
  <dcterms:modified xsi:type="dcterms:W3CDTF">2023-05-02T12:21:38Z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44b72c9-df86-4ad9-b13e-6f826ef494bf_Enabled">
    <vt:lpwstr>true</vt:lpwstr>
  </property>
  <property fmtid="{D5CDD505-2E9C-101B-9397-08002B2CF9AE}" pid="3" name="MSIP_Label_444b72c9-df86-4ad9-b13e-6f826ef494bf_SetDate">
    <vt:lpwstr>2023-05-02T11:47:52Z</vt:lpwstr>
  </property>
  <property fmtid="{D5CDD505-2E9C-101B-9397-08002B2CF9AE}" pid="4" name="MSIP_Label_444b72c9-df86-4ad9-b13e-6f826ef494bf_Method">
    <vt:lpwstr>Privileged</vt:lpwstr>
  </property>
  <property fmtid="{D5CDD505-2E9C-101B-9397-08002B2CF9AE}" pid="5" name="MSIP_Label_444b72c9-df86-4ad9-b13e-6f826ef494bf_Name">
    <vt:lpwstr>PÚBLICA</vt:lpwstr>
  </property>
  <property fmtid="{D5CDD505-2E9C-101B-9397-08002B2CF9AE}" pid="6" name="MSIP_Label_444b72c9-df86-4ad9-b13e-6f826ef494bf_SiteId">
    <vt:lpwstr>28b886f2-1894-4dda-9cf2-066ad2e94c2c</vt:lpwstr>
  </property>
  <property fmtid="{D5CDD505-2E9C-101B-9397-08002B2CF9AE}" pid="7" name="MSIP_Label_444b72c9-df86-4ad9-b13e-6f826ef494bf_ActionId">
    <vt:lpwstr>f3076952-1d5d-4433-b8ae-271dceccfe14</vt:lpwstr>
  </property>
  <property fmtid="{D5CDD505-2E9C-101B-9397-08002B2CF9AE}" pid="8" name="MSIP_Label_444b72c9-df86-4ad9-b13e-6f826ef494bf_ContentBits">
    <vt:lpwstr>0</vt:lpwstr>
  </property>
</Properties>
</file>